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bolovi\Desktop\Výběrová řízení\zadání 2023\Orlí 7, byt č. 19 oprava koupelny\"/>
    </mc:Choice>
  </mc:AlternateContent>
  <xr:revisionPtr revIDLastSave="0" documentId="13_ncr:1_{13347407-2C03-403C-A4E2-87045CCCC3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02 01 Pol" sheetId="12" r:id="rId3"/>
    <sheet name="02 02 Pol" sheetId="13" r:id="rId4"/>
    <sheet name="02 04 Pol" sheetId="14" r:id="rId5"/>
    <sheet name="02 05 Pol" sheetId="15" r:id="rId6"/>
  </sheets>
  <externalReferences>
    <externalReference r:id="rId7"/>
  </externalReferences>
  <definedNames>
    <definedName name="CelkemDPHVypocet" localSheetId="0">Stavba!$H$45</definedName>
    <definedName name="CenaCelkem">Stavba!$G$29</definedName>
    <definedName name="CenaCelkemBezDPH">Stavba!$G$28</definedName>
    <definedName name="CenaCelkemVypocet" localSheetId="0">Stavba!$I$45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'02 01 Pol'!$1:$7</definedName>
    <definedName name="_xlnm.Print_Titles" localSheetId="3">'02 02 Pol'!$1:$7</definedName>
    <definedName name="_xlnm.Print_Titles" localSheetId="4">'02 04 Pol'!$1:$7</definedName>
    <definedName name="_xlnm.Print_Titles" localSheetId="5">'02 05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'02 01 Pol'!$A$1:$Y$96</definedName>
    <definedName name="_xlnm.Print_Area" localSheetId="3">'02 02 Pol'!$A$1:$Y$177</definedName>
    <definedName name="_xlnm.Print_Area" localSheetId="4">'02 04 Pol'!$A$1:$Y$89</definedName>
    <definedName name="_xlnm.Print_Area" localSheetId="5">'02 05 Pol'!$A$1:$Y$40</definedName>
    <definedName name="_xlnm.Print_Area" localSheetId="0">Stavba!$A$1:$J$90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Stavba!$F$45</definedName>
    <definedName name="ZakladDPHZakl">Stavba!$G$25</definedName>
    <definedName name="ZakladDPHZaklVypocet" localSheetId="0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5" l="1"/>
  <c r="I8" i="15" s="1"/>
  <c r="K9" i="15"/>
  <c r="M9" i="15"/>
  <c r="O9" i="15"/>
  <c r="Q9" i="15"/>
  <c r="V9" i="15"/>
  <c r="M10" i="15"/>
  <c r="I10" i="15"/>
  <c r="K10" i="15"/>
  <c r="O10" i="15"/>
  <c r="Q10" i="15"/>
  <c r="V10" i="15"/>
  <c r="I11" i="15"/>
  <c r="K11" i="15"/>
  <c r="M11" i="15"/>
  <c r="O11" i="15"/>
  <c r="Q11" i="15"/>
  <c r="V11" i="15"/>
  <c r="M12" i="15"/>
  <c r="I12" i="15"/>
  <c r="K12" i="15"/>
  <c r="O12" i="15"/>
  <c r="Q12" i="15"/>
  <c r="V12" i="15"/>
  <c r="M13" i="15"/>
  <c r="I13" i="15"/>
  <c r="K13" i="15"/>
  <c r="O13" i="15"/>
  <c r="Q13" i="15"/>
  <c r="V13" i="15"/>
  <c r="M15" i="15"/>
  <c r="I15" i="15"/>
  <c r="K15" i="15"/>
  <c r="O15" i="15"/>
  <c r="Q15" i="15"/>
  <c r="V15" i="15"/>
  <c r="I75" i="1"/>
  <c r="I16" i="15"/>
  <c r="K16" i="15"/>
  <c r="O16" i="15"/>
  <c r="Q16" i="15"/>
  <c r="V16" i="15"/>
  <c r="V14" i="15" s="1"/>
  <c r="M17" i="15"/>
  <c r="I17" i="15"/>
  <c r="K17" i="15"/>
  <c r="O17" i="15"/>
  <c r="Q17" i="15"/>
  <c r="V17" i="15"/>
  <c r="M19" i="15"/>
  <c r="I19" i="15"/>
  <c r="K19" i="15"/>
  <c r="K18" i="15" s="1"/>
  <c r="O19" i="15"/>
  <c r="Q19" i="15"/>
  <c r="V19" i="15"/>
  <c r="M20" i="15"/>
  <c r="I20" i="15"/>
  <c r="K20" i="15"/>
  <c r="O20" i="15"/>
  <c r="O18" i="15" s="1"/>
  <c r="Q20" i="15"/>
  <c r="V20" i="15"/>
  <c r="I21" i="15"/>
  <c r="K21" i="15"/>
  <c r="M21" i="15"/>
  <c r="O21" i="15"/>
  <c r="Q21" i="15"/>
  <c r="V21" i="15"/>
  <c r="M22" i="15"/>
  <c r="I22" i="15"/>
  <c r="K22" i="15"/>
  <c r="O22" i="15"/>
  <c r="Q22" i="15"/>
  <c r="V22" i="15"/>
  <c r="M23" i="15"/>
  <c r="I23" i="15"/>
  <c r="K23" i="15"/>
  <c r="O23" i="15"/>
  <c r="Q23" i="15"/>
  <c r="V23" i="15"/>
  <c r="I25" i="15"/>
  <c r="K25" i="15"/>
  <c r="M25" i="15"/>
  <c r="O25" i="15"/>
  <c r="Q25" i="15"/>
  <c r="V25" i="15"/>
  <c r="M26" i="15"/>
  <c r="I26" i="15"/>
  <c r="K26" i="15"/>
  <c r="K24" i="15" s="1"/>
  <c r="O26" i="15"/>
  <c r="Q26" i="15"/>
  <c r="V26" i="15"/>
  <c r="M27" i="15"/>
  <c r="I27" i="15"/>
  <c r="K27" i="15"/>
  <c r="O27" i="15"/>
  <c r="Q27" i="15"/>
  <c r="V27" i="15"/>
  <c r="M28" i="15"/>
  <c r="I28" i="15"/>
  <c r="K28" i="15"/>
  <c r="O28" i="15"/>
  <c r="Q28" i="15"/>
  <c r="V28" i="15"/>
  <c r="V24" i="15" s="1"/>
  <c r="AE30" i="15"/>
  <c r="F44" i="1" s="1"/>
  <c r="G9" i="14"/>
  <c r="M9" i="14" s="1"/>
  <c r="I9" i="14"/>
  <c r="K9" i="14"/>
  <c r="O9" i="14"/>
  <c r="Q9" i="14"/>
  <c r="V9" i="14"/>
  <c r="G10" i="14"/>
  <c r="G8" i="14" s="1"/>
  <c r="I62" i="1" s="1"/>
  <c r="I10" i="14"/>
  <c r="K10" i="14"/>
  <c r="O10" i="14"/>
  <c r="Q10" i="14"/>
  <c r="V10" i="14"/>
  <c r="G11" i="14"/>
  <c r="M11" i="14" s="1"/>
  <c r="I11" i="14"/>
  <c r="K11" i="14"/>
  <c r="O11" i="14"/>
  <c r="Q11" i="14"/>
  <c r="V11" i="14"/>
  <c r="I12" i="14"/>
  <c r="O12" i="14"/>
  <c r="G13" i="14"/>
  <c r="M13" i="14" s="1"/>
  <c r="M12" i="14" s="1"/>
  <c r="I13" i="14"/>
  <c r="K13" i="14"/>
  <c r="K12" i="14" s="1"/>
  <c r="O13" i="14"/>
  <c r="Q13" i="14"/>
  <c r="Q12" i="14" s="1"/>
  <c r="V13" i="14"/>
  <c r="V12" i="14" s="1"/>
  <c r="G15" i="14"/>
  <c r="M15" i="14" s="1"/>
  <c r="I15" i="14"/>
  <c r="K15" i="14"/>
  <c r="O15" i="14"/>
  <c r="Q15" i="14"/>
  <c r="V15" i="14"/>
  <c r="G16" i="14"/>
  <c r="M16" i="14" s="1"/>
  <c r="I16" i="14"/>
  <c r="K16" i="14"/>
  <c r="O16" i="14"/>
  <c r="Q16" i="14"/>
  <c r="V16" i="14"/>
  <c r="V14" i="14" s="1"/>
  <c r="G17" i="14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20" i="14"/>
  <c r="M20" i="14" s="1"/>
  <c r="I20" i="14"/>
  <c r="K20" i="14"/>
  <c r="O20" i="14"/>
  <c r="Q20" i="14"/>
  <c r="V20" i="14"/>
  <c r="G21" i="14"/>
  <c r="M21" i="14" s="1"/>
  <c r="I21" i="14"/>
  <c r="K21" i="14"/>
  <c r="O21" i="14"/>
  <c r="Q21" i="14"/>
  <c r="V21" i="14"/>
  <c r="G22" i="14"/>
  <c r="I22" i="14"/>
  <c r="K22" i="14"/>
  <c r="O22" i="14"/>
  <c r="Q22" i="14"/>
  <c r="V22" i="14"/>
  <c r="G23" i="14"/>
  <c r="M23" i="14" s="1"/>
  <c r="I23" i="14"/>
  <c r="K23" i="14"/>
  <c r="O23" i="14"/>
  <c r="Q23" i="14"/>
  <c r="V23" i="14"/>
  <c r="G24" i="14"/>
  <c r="M24" i="14" s="1"/>
  <c r="I24" i="14"/>
  <c r="K24" i="14"/>
  <c r="O24" i="14"/>
  <c r="Q24" i="14"/>
  <c r="V24" i="14"/>
  <c r="G25" i="14"/>
  <c r="M25" i="14" s="1"/>
  <c r="I25" i="14"/>
  <c r="K25" i="14"/>
  <c r="O25" i="14"/>
  <c r="Q25" i="14"/>
  <c r="V25" i="14"/>
  <c r="G26" i="14"/>
  <c r="M26" i="14" s="1"/>
  <c r="I26" i="14"/>
  <c r="K26" i="14"/>
  <c r="O26" i="14"/>
  <c r="Q26" i="14"/>
  <c r="V26" i="14"/>
  <c r="G27" i="14"/>
  <c r="M27" i="14" s="1"/>
  <c r="I27" i="14"/>
  <c r="K27" i="14"/>
  <c r="O27" i="14"/>
  <c r="Q27" i="14"/>
  <c r="V27" i="14"/>
  <c r="G28" i="14"/>
  <c r="M28" i="14" s="1"/>
  <c r="I28" i="14"/>
  <c r="K28" i="14"/>
  <c r="O28" i="14"/>
  <c r="Q28" i="14"/>
  <c r="V28" i="14"/>
  <c r="G29" i="14"/>
  <c r="I29" i="14"/>
  <c r="K29" i="14"/>
  <c r="M29" i="14"/>
  <c r="O29" i="14"/>
  <c r="Q29" i="14"/>
  <c r="V29" i="14"/>
  <c r="G31" i="14"/>
  <c r="M31" i="14" s="1"/>
  <c r="I31" i="14"/>
  <c r="K31" i="14"/>
  <c r="O31" i="14"/>
  <c r="Q31" i="14"/>
  <c r="V31" i="14"/>
  <c r="G33" i="14"/>
  <c r="M33" i="14" s="1"/>
  <c r="I33" i="14"/>
  <c r="K33" i="14"/>
  <c r="O33" i="14"/>
  <c r="Q33" i="14"/>
  <c r="V33" i="14"/>
  <c r="G34" i="14"/>
  <c r="M34" i="14" s="1"/>
  <c r="I34" i="14"/>
  <c r="K34" i="14"/>
  <c r="O34" i="14"/>
  <c r="Q34" i="14"/>
  <c r="V34" i="14"/>
  <c r="G35" i="14"/>
  <c r="I35" i="14"/>
  <c r="K35" i="14"/>
  <c r="M35" i="14"/>
  <c r="O35" i="14"/>
  <c r="Q35" i="14"/>
  <c r="V35" i="14"/>
  <c r="G36" i="14"/>
  <c r="M36" i="14" s="1"/>
  <c r="I36" i="14"/>
  <c r="K36" i="14"/>
  <c r="O36" i="14"/>
  <c r="Q36" i="14"/>
  <c r="V36" i="14"/>
  <c r="G37" i="14"/>
  <c r="M37" i="14" s="1"/>
  <c r="I37" i="14"/>
  <c r="K37" i="14"/>
  <c r="O37" i="14"/>
  <c r="Q37" i="14"/>
  <c r="V37" i="14"/>
  <c r="G38" i="14"/>
  <c r="M38" i="14" s="1"/>
  <c r="I38" i="14"/>
  <c r="K38" i="14"/>
  <c r="O38" i="14"/>
  <c r="Q38" i="14"/>
  <c r="V38" i="14"/>
  <c r="G39" i="14"/>
  <c r="M39" i="14" s="1"/>
  <c r="I39" i="14"/>
  <c r="K39" i="14"/>
  <c r="O39" i="14"/>
  <c r="Q39" i="14"/>
  <c r="V39" i="14"/>
  <c r="G40" i="14"/>
  <c r="M40" i="14" s="1"/>
  <c r="I40" i="14"/>
  <c r="K40" i="14"/>
  <c r="O40" i="14"/>
  <c r="Q40" i="14"/>
  <c r="V40" i="14"/>
  <c r="G41" i="14"/>
  <c r="M41" i="14" s="1"/>
  <c r="I41" i="14"/>
  <c r="K41" i="14"/>
  <c r="O41" i="14"/>
  <c r="Q41" i="14"/>
  <c r="V41" i="14"/>
  <c r="G42" i="14"/>
  <c r="I42" i="14"/>
  <c r="K42" i="14"/>
  <c r="M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G45" i="14"/>
  <c r="M45" i="14" s="1"/>
  <c r="I45" i="14"/>
  <c r="K45" i="14"/>
  <c r="O45" i="14"/>
  <c r="Q45" i="14"/>
  <c r="V45" i="14"/>
  <c r="G46" i="14"/>
  <c r="I46" i="14"/>
  <c r="K46" i="14"/>
  <c r="M46" i="14"/>
  <c r="O46" i="14"/>
  <c r="Q46" i="14"/>
  <c r="V46" i="14"/>
  <c r="G48" i="14"/>
  <c r="M48" i="14" s="1"/>
  <c r="I48" i="14"/>
  <c r="K48" i="14"/>
  <c r="O48" i="14"/>
  <c r="Q48" i="14"/>
  <c r="V48" i="14"/>
  <c r="G49" i="14"/>
  <c r="M49" i="14" s="1"/>
  <c r="I49" i="14"/>
  <c r="K49" i="14"/>
  <c r="O49" i="14"/>
  <c r="Q49" i="14"/>
  <c r="V49" i="14"/>
  <c r="V47" i="14" s="1"/>
  <c r="G50" i="14"/>
  <c r="M50" i="14" s="1"/>
  <c r="I50" i="14"/>
  <c r="K50" i="14"/>
  <c r="O50" i="14"/>
  <c r="Q50" i="14"/>
  <c r="V50" i="14"/>
  <c r="G51" i="14"/>
  <c r="M51" i="14" s="1"/>
  <c r="I51" i="14"/>
  <c r="K51" i="14"/>
  <c r="O51" i="14"/>
  <c r="Q51" i="14"/>
  <c r="V51" i="14"/>
  <c r="G52" i="14"/>
  <c r="M52" i="14" s="1"/>
  <c r="I52" i="14"/>
  <c r="K52" i="14"/>
  <c r="O52" i="14"/>
  <c r="Q52" i="14"/>
  <c r="V52" i="14"/>
  <c r="G53" i="14"/>
  <c r="M53" i="14" s="1"/>
  <c r="I53" i="14"/>
  <c r="K53" i="14"/>
  <c r="O53" i="14"/>
  <c r="Q53" i="14"/>
  <c r="V53" i="14"/>
  <c r="G54" i="14"/>
  <c r="M54" i="14" s="1"/>
  <c r="I54" i="14"/>
  <c r="K54" i="14"/>
  <c r="O54" i="14"/>
  <c r="Q54" i="14"/>
  <c r="V54" i="14"/>
  <c r="G55" i="14"/>
  <c r="I55" i="14"/>
  <c r="K55" i="14"/>
  <c r="O55" i="14"/>
  <c r="Q55" i="14"/>
  <c r="V55" i="14"/>
  <c r="G56" i="14"/>
  <c r="M56" i="14" s="1"/>
  <c r="I56" i="14"/>
  <c r="K56" i="14"/>
  <c r="O56" i="14"/>
  <c r="Q56" i="14"/>
  <c r="V56" i="14"/>
  <c r="G57" i="14"/>
  <c r="M57" i="14" s="1"/>
  <c r="I57" i="14"/>
  <c r="K57" i="14"/>
  <c r="O57" i="14"/>
  <c r="Q57" i="14"/>
  <c r="V57" i="14"/>
  <c r="G58" i="14"/>
  <c r="I58" i="14"/>
  <c r="K58" i="14"/>
  <c r="M58" i="14"/>
  <c r="O58" i="14"/>
  <c r="Q58" i="14"/>
  <c r="V58" i="14"/>
  <c r="G59" i="14"/>
  <c r="M59" i="14" s="1"/>
  <c r="I59" i="14"/>
  <c r="K59" i="14"/>
  <c r="O59" i="14"/>
  <c r="Q59" i="14"/>
  <c r="V59" i="14"/>
  <c r="G60" i="14"/>
  <c r="M60" i="14" s="1"/>
  <c r="I60" i="14"/>
  <c r="K60" i="14"/>
  <c r="O60" i="14"/>
  <c r="Q60" i="14"/>
  <c r="V60" i="14"/>
  <c r="G61" i="14"/>
  <c r="M61" i="14" s="1"/>
  <c r="I61" i="14"/>
  <c r="K61" i="14"/>
  <c r="O61" i="14"/>
  <c r="Q61" i="14"/>
  <c r="V61" i="14"/>
  <c r="G62" i="14"/>
  <c r="M62" i="14" s="1"/>
  <c r="I62" i="14"/>
  <c r="K62" i="14"/>
  <c r="O62" i="14"/>
  <c r="Q62" i="14"/>
  <c r="V62" i="14"/>
  <c r="G63" i="14"/>
  <c r="M63" i="14" s="1"/>
  <c r="I63" i="14"/>
  <c r="K63" i="14"/>
  <c r="O63" i="14"/>
  <c r="Q63" i="14"/>
  <c r="V63" i="14"/>
  <c r="G64" i="14"/>
  <c r="M64" i="14" s="1"/>
  <c r="I64" i="14"/>
  <c r="K64" i="14"/>
  <c r="O64" i="14"/>
  <c r="Q64" i="14"/>
  <c r="V64" i="14"/>
  <c r="G65" i="14"/>
  <c r="M65" i="14" s="1"/>
  <c r="I65" i="14"/>
  <c r="K65" i="14"/>
  <c r="O65" i="14"/>
  <c r="Q65" i="14"/>
  <c r="V65" i="14"/>
  <c r="G66" i="14"/>
  <c r="M66" i="14" s="1"/>
  <c r="I66" i="14"/>
  <c r="K66" i="14"/>
  <c r="O66" i="14"/>
  <c r="Q66" i="14"/>
  <c r="V66" i="14"/>
  <c r="G67" i="14"/>
  <c r="I67" i="14"/>
  <c r="K67" i="14"/>
  <c r="M67" i="14"/>
  <c r="O67" i="14"/>
  <c r="Q67" i="14"/>
  <c r="V67" i="14"/>
  <c r="G68" i="14"/>
  <c r="M68" i="14" s="1"/>
  <c r="I68" i="14"/>
  <c r="K68" i="14"/>
  <c r="O68" i="14"/>
  <c r="Q68" i="14"/>
  <c r="V68" i="14"/>
  <c r="G69" i="14"/>
  <c r="M69" i="14" s="1"/>
  <c r="I69" i="14"/>
  <c r="K69" i="14"/>
  <c r="O69" i="14"/>
  <c r="Q69" i="14"/>
  <c r="V69" i="14"/>
  <c r="G71" i="14"/>
  <c r="I71" i="14"/>
  <c r="K71" i="14"/>
  <c r="O71" i="14"/>
  <c r="Q71" i="14"/>
  <c r="V71" i="14"/>
  <c r="G72" i="14"/>
  <c r="M72" i="14" s="1"/>
  <c r="I72" i="14"/>
  <c r="K72" i="14"/>
  <c r="O72" i="14"/>
  <c r="Q72" i="14"/>
  <c r="V72" i="14"/>
  <c r="G73" i="14"/>
  <c r="M73" i="14" s="1"/>
  <c r="I73" i="14"/>
  <c r="K73" i="14"/>
  <c r="O73" i="14"/>
  <c r="Q73" i="14"/>
  <c r="V73" i="14"/>
  <c r="G74" i="14"/>
  <c r="M74" i="14" s="1"/>
  <c r="I74" i="14"/>
  <c r="K74" i="14"/>
  <c r="O74" i="14"/>
  <c r="Q74" i="14"/>
  <c r="V74" i="14"/>
  <c r="G75" i="14"/>
  <c r="M75" i="14" s="1"/>
  <c r="I75" i="14"/>
  <c r="K75" i="14"/>
  <c r="O75" i="14"/>
  <c r="Q75" i="14"/>
  <c r="V75" i="14"/>
  <c r="G76" i="14"/>
  <c r="M76" i="14" s="1"/>
  <c r="I76" i="14"/>
  <c r="K76" i="14"/>
  <c r="O76" i="14"/>
  <c r="Q76" i="14"/>
  <c r="V76" i="14"/>
  <c r="G77" i="14"/>
  <c r="M77" i="14" s="1"/>
  <c r="I77" i="14"/>
  <c r="K77" i="14"/>
  <c r="O77" i="14"/>
  <c r="Q77" i="14"/>
  <c r="V77" i="14"/>
  <c r="AE79" i="14"/>
  <c r="F43" i="1" s="1"/>
  <c r="G9" i="13"/>
  <c r="I9" i="13"/>
  <c r="K9" i="13"/>
  <c r="K8" i="13" s="1"/>
  <c r="M9" i="13"/>
  <c r="O9" i="13"/>
  <c r="Q9" i="13"/>
  <c r="V9" i="13"/>
  <c r="V8" i="13" s="1"/>
  <c r="G10" i="13"/>
  <c r="G8" i="13" s="1"/>
  <c r="I58" i="1" s="1"/>
  <c r="I10" i="13"/>
  <c r="K10" i="13"/>
  <c r="O10" i="13"/>
  <c r="Q10" i="13"/>
  <c r="Q8" i="13" s="1"/>
  <c r="V10" i="13"/>
  <c r="G13" i="13"/>
  <c r="I13" i="13"/>
  <c r="I12" i="13" s="1"/>
  <c r="K13" i="13"/>
  <c r="K12" i="13" s="1"/>
  <c r="O13" i="13"/>
  <c r="O12" i="13" s="1"/>
  <c r="Q13" i="13"/>
  <c r="Q12" i="13" s="1"/>
  <c r="V13" i="13"/>
  <c r="V12" i="13" s="1"/>
  <c r="G17" i="13"/>
  <c r="I17" i="13"/>
  <c r="K17" i="13"/>
  <c r="O17" i="13"/>
  <c r="Q17" i="13"/>
  <c r="V17" i="13"/>
  <c r="G20" i="13"/>
  <c r="M20" i="13" s="1"/>
  <c r="I20" i="13"/>
  <c r="K20" i="13"/>
  <c r="O20" i="13"/>
  <c r="Q20" i="13"/>
  <c r="V20" i="13"/>
  <c r="G25" i="13"/>
  <c r="M25" i="13" s="1"/>
  <c r="I25" i="13"/>
  <c r="K25" i="13"/>
  <c r="O25" i="13"/>
  <c r="Q25" i="13"/>
  <c r="V25" i="13"/>
  <c r="G28" i="13"/>
  <c r="M28" i="13" s="1"/>
  <c r="I28" i="13"/>
  <c r="K28" i="13"/>
  <c r="O28" i="13"/>
  <c r="Q28" i="13"/>
  <c r="V28" i="13"/>
  <c r="G29" i="13"/>
  <c r="I29" i="13"/>
  <c r="K29" i="13"/>
  <c r="M29" i="13"/>
  <c r="O29" i="13"/>
  <c r="Q29" i="13"/>
  <c r="V29" i="13"/>
  <c r="G30" i="13"/>
  <c r="M30" i="13" s="1"/>
  <c r="I30" i="13"/>
  <c r="K30" i="13"/>
  <c r="O30" i="13"/>
  <c r="Q30" i="13"/>
  <c r="V30" i="13"/>
  <c r="G34" i="13"/>
  <c r="M34" i="13" s="1"/>
  <c r="I34" i="13"/>
  <c r="K34" i="13"/>
  <c r="O34" i="13"/>
  <c r="Q34" i="13"/>
  <c r="V34" i="13"/>
  <c r="G38" i="13"/>
  <c r="M38" i="13" s="1"/>
  <c r="I38" i="13"/>
  <c r="K38" i="13"/>
  <c r="O38" i="13"/>
  <c r="Q38" i="13"/>
  <c r="V38" i="13"/>
  <c r="G42" i="13"/>
  <c r="M42" i="13" s="1"/>
  <c r="I42" i="13"/>
  <c r="K42" i="13"/>
  <c r="O42" i="13"/>
  <c r="Q42" i="13"/>
  <c r="V42" i="13"/>
  <c r="G44" i="13"/>
  <c r="M44" i="13" s="1"/>
  <c r="I44" i="13"/>
  <c r="I43" i="13" s="1"/>
  <c r="K44" i="13"/>
  <c r="O44" i="13"/>
  <c r="O43" i="13" s="1"/>
  <c r="Q44" i="13"/>
  <c r="Q43" i="13" s="1"/>
  <c r="V44" i="13"/>
  <c r="V43" i="13" s="1"/>
  <c r="G45" i="13"/>
  <c r="M45" i="13" s="1"/>
  <c r="I45" i="13"/>
  <c r="K45" i="13"/>
  <c r="O45" i="13"/>
  <c r="Q45" i="13"/>
  <c r="V45" i="13"/>
  <c r="K48" i="13"/>
  <c r="G49" i="13"/>
  <c r="M49" i="13" s="1"/>
  <c r="M48" i="13" s="1"/>
  <c r="I49" i="13"/>
  <c r="I48" i="13" s="1"/>
  <c r="K49" i="13"/>
  <c r="O49" i="13"/>
  <c r="O48" i="13" s="1"/>
  <c r="Q49" i="13"/>
  <c r="Q48" i="13" s="1"/>
  <c r="V49" i="13"/>
  <c r="V48" i="13" s="1"/>
  <c r="G54" i="13"/>
  <c r="G53" i="13" s="1"/>
  <c r="I64" i="1" s="1"/>
  <c r="I54" i="13"/>
  <c r="I53" i="13" s="1"/>
  <c r="K54" i="13"/>
  <c r="O54" i="13"/>
  <c r="Q54" i="13"/>
  <c r="Q53" i="13" s="1"/>
  <c r="V54" i="13"/>
  <c r="G57" i="13"/>
  <c r="I57" i="13"/>
  <c r="K57" i="13"/>
  <c r="M57" i="13"/>
  <c r="O57" i="13"/>
  <c r="Q57" i="13"/>
  <c r="V57" i="13"/>
  <c r="G60" i="13"/>
  <c r="M60" i="13" s="1"/>
  <c r="I60" i="13"/>
  <c r="K60" i="13"/>
  <c r="O60" i="13"/>
  <c r="O59" i="13" s="1"/>
  <c r="Q60" i="13"/>
  <c r="V60" i="13"/>
  <c r="V59" i="13" s="1"/>
  <c r="G61" i="13"/>
  <c r="M61" i="13" s="1"/>
  <c r="I61" i="13"/>
  <c r="K61" i="13"/>
  <c r="O61" i="13"/>
  <c r="Q61" i="13"/>
  <c r="V61" i="13"/>
  <c r="G62" i="13"/>
  <c r="I62" i="13"/>
  <c r="K62" i="13"/>
  <c r="O62" i="13"/>
  <c r="Q62" i="13"/>
  <c r="V62" i="13"/>
  <c r="G63" i="13"/>
  <c r="I68" i="1" s="1"/>
  <c r="G64" i="13"/>
  <c r="M64" i="13" s="1"/>
  <c r="I64" i="13"/>
  <c r="K64" i="13"/>
  <c r="O64" i="13"/>
  <c r="Q64" i="13"/>
  <c r="V64" i="13"/>
  <c r="G69" i="13"/>
  <c r="M69" i="13" s="1"/>
  <c r="I69" i="13"/>
  <c r="K69" i="13"/>
  <c r="O69" i="13"/>
  <c r="Q69" i="13"/>
  <c r="V69" i="13"/>
  <c r="G74" i="13"/>
  <c r="M74" i="13" s="1"/>
  <c r="I74" i="13"/>
  <c r="K74" i="13"/>
  <c r="O74" i="13"/>
  <c r="Q74" i="13"/>
  <c r="V74" i="13"/>
  <c r="G75" i="13"/>
  <c r="I70" i="1" s="1"/>
  <c r="G76" i="13"/>
  <c r="M76" i="13" s="1"/>
  <c r="M75" i="13" s="1"/>
  <c r="I76" i="13"/>
  <c r="I75" i="13" s="1"/>
  <c r="K76" i="13"/>
  <c r="K75" i="13" s="1"/>
  <c r="O76" i="13"/>
  <c r="O75" i="13" s="1"/>
  <c r="Q76" i="13"/>
  <c r="Q75" i="13" s="1"/>
  <c r="V76" i="13"/>
  <c r="V75" i="13" s="1"/>
  <c r="G78" i="13"/>
  <c r="M78" i="13" s="1"/>
  <c r="I78" i="13"/>
  <c r="K78" i="13"/>
  <c r="O78" i="13"/>
  <c r="Q78" i="13"/>
  <c r="V78" i="13"/>
  <c r="G79" i="13"/>
  <c r="M79" i="13" s="1"/>
  <c r="I79" i="13"/>
  <c r="K79" i="13"/>
  <c r="O79" i="13"/>
  <c r="Q79" i="13"/>
  <c r="V79" i="13"/>
  <c r="V77" i="13" s="1"/>
  <c r="G80" i="13"/>
  <c r="M80" i="13" s="1"/>
  <c r="I80" i="13"/>
  <c r="K80" i="13"/>
  <c r="O80" i="13"/>
  <c r="Q80" i="13"/>
  <c r="V80" i="13"/>
  <c r="G81" i="13"/>
  <c r="M81" i="13" s="1"/>
  <c r="I81" i="13"/>
  <c r="K81" i="13"/>
  <c r="O81" i="13"/>
  <c r="Q81" i="13"/>
  <c r="V81" i="13"/>
  <c r="G82" i="13"/>
  <c r="M82" i="13" s="1"/>
  <c r="I82" i="13"/>
  <c r="K82" i="13"/>
  <c r="O82" i="13"/>
  <c r="Q82" i="13"/>
  <c r="V82" i="13"/>
  <c r="G83" i="13"/>
  <c r="M83" i="13" s="1"/>
  <c r="I83" i="13"/>
  <c r="K83" i="13"/>
  <c r="O83" i="13"/>
  <c r="Q83" i="13"/>
  <c r="V83" i="13"/>
  <c r="G85" i="13"/>
  <c r="I85" i="13"/>
  <c r="K85" i="13"/>
  <c r="K84" i="13" s="1"/>
  <c r="M85" i="13"/>
  <c r="O85" i="13"/>
  <c r="Q85" i="13"/>
  <c r="V85" i="13"/>
  <c r="G88" i="13"/>
  <c r="M88" i="13" s="1"/>
  <c r="I88" i="13"/>
  <c r="K88" i="13"/>
  <c r="O88" i="13"/>
  <c r="Q88" i="13"/>
  <c r="V88" i="13"/>
  <c r="G90" i="13"/>
  <c r="M90" i="13" s="1"/>
  <c r="I90" i="13"/>
  <c r="K90" i="13"/>
  <c r="O90" i="13"/>
  <c r="Q90" i="13"/>
  <c r="V90" i="13"/>
  <c r="G94" i="13"/>
  <c r="M94" i="13" s="1"/>
  <c r="I94" i="13"/>
  <c r="K94" i="13"/>
  <c r="O94" i="13"/>
  <c r="Q94" i="13"/>
  <c r="V94" i="13"/>
  <c r="G96" i="13"/>
  <c r="M96" i="13" s="1"/>
  <c r="I96" i="13"/>
  <c r="K96" i="13"/>
  <c r="O96" i="13"/>
  <c r="Q96" i="13"/>
  <c r="V96" i="13"/>
  <c r="G98" i="13"/>
  <c r="M98" i="13" s="1"/>
  <c r="I98" i="13"/>
  <c r="K98" i="13"/>
  <c r="O98" i="13"/>
  <c r="Q98" i="13"/>
  <c r="V98" i="13"/>
  <c r="G100" i="13"/>
  <c r="M100" i="13" s="1"/>
  <c r="I100" i="13"/>
  <c r="K100" i="13"/>
  <c r="O100" i="13"/>
  <c r="Q100" i="13"/>
  <c r="V100" i="13"/>
  <c r="G102" i="13"/>
  <c r="M102" i="13" s="1"/>
  <c r="I102" i="13"/>
  <c r="K102" i="13"/>
  <c r="O102" i="13"/>
  <c r="Q102" i="13"/>
  <c r="V102" i="13"/>
  <c r="G104" i="13"/>
  <c r="M104" i="13" s="1"/>
  <c r="I104" i="13"/>
  <c r="K104" i="13"/>
  <c r="O104" i="13"/>
  <c r="Q104" i="13"/>
  <c r="V104" i="13"/>
  <c r="G106" i="13"/>
  <c r="M106" i="13" s="1"/>
  <c r="I106" i="13"/>
  <c r="K106" i="13"/>
  <c r="O106" i="13"/>
  <c r="Q106" i="13"/>
  <c r="V106" i="13"/>
  <c r="G108" i="13"/>
  <c r="M108" i="13" s="1"/>
  <c r="I108" i="13"/>
  <c r="K108" i="13"/>
  <c r="O108" i="13"/>
  <c r="Q108" i="13"/>
  <c r="V108" i="13"/>
  <c r="G110" i="13"/>
  <c r="M110" i="13" s="1"/>
  <c r="I110" i="13"/>
  <c r="K110" i="13"/>
  <c r="O110" i="13"/>
  <c r="Q110" i="13"/>
  <c r="V110" i="13"/>
  <c r="G112" i="13"/>
  <c r="M112" i="13" s="1"/>
  <c r="I112" i="13"/>
  <c r="K112" i="13"/>
  <c r="O112" i="13"/>
  <c r="Q112" i="13"/>
  <c r="V112" i="13"/>
  <c r="G114" i="13"/>
  <c r="M114" i="13" s="1"/>
  <c r="I114" i="13"/>
  <c r="K114" i="13"/>
  <c r="O114" i="13"/>
  <c r="Q114" i="13"/>
  <c r="V114" i="13"/>
  <c r="G116" i="13"/>
  <c r="M116" i="13" s="1"/>
  <c r="I116" i="13"/>
  <c r="K116" i="13"/>
  <c r="O116" i="13"/>
  <c r="Q116" i="13"/>
  <c r="V116" i="13"/>
  <c r="G118" i="13"/>
  <c r="M118" i="13" s="1"/>
  <c r="I118" i="13"/>
  <c r="K118" i="13"/>
  <c r="O118" i="13"/>
  <c r="Q118" i="13"/>
  <c r="V118" i="13"/>
  <c r="G120" i="13"/>
  <c r="M120" i="13" s="1"/>
  <c r="I120" i="13"/>
  <c r="K120" i="13"/>
  <c r="O120" i="13"/>
  <c r="Q120" i="13"/>
  <c r="V120" i="13"/>
  <c r="G124" i="13"/>
  <c r="M124" i="13" s="1"/>
  <c r="I124" i="13"/>
  <c r="K124" i="13"/>
  <c r="O124" i="13"/>
  <c r="Q124" i="13"/>
  <c r="V124" i="13"/>
  <c r="G126" i="13"/>
  <c r="I126" i="13"/>
  <c r="K126" i="13"/>
  <c r="M126" i="13"/>
  <c r="O126" i="13"/>
  <c r="Q126" i="13"/>
  <c r="V126" i="13"/>
  <c r="G128" i="13"/>
  <c r="M128" i="13" s="1"/>
  <c r="I128" i="13"/>
  <c r="K128" i="13"/>
  <c r="O128" i="13"/>
  <c r="Q128" i="13"/>
  <c r="V128" i="13"/>
  <c r="G130" i="13"/>
  <c r="M130" i="13" s="1"/>
  <c r="I130" i="13"/>
  <c r="K130" i="13"/>
  <c r="O130" i="13"/>
  <c r="Q130" i="13"/>
  <c r="V130" i="13"/>
  <c r="G133" i="13"/>
  <c r="M133" i="13" s="1"/>
  <c r="I133" i="13"/>
  <c r="K133" i="13"/>
  <c r="O133" i="13"/>
  <c r="Q133" i="13"/>
  <c r="V133" i="13"/>
  <c r="G135" i="13"/>
  <c r="M135" i="13" s="1"/>
  <c r="I135" i="13"/>
  <c r="K135" i="13"/>
  <c r="O135" i="13"/>
  <c r="Q135" i="13"/>
  <c r="V135" i="13"/>
  <c r="G137" i="13"/>
  <c r="M137" i="13" s="1"/>
  <c r="I137" i="13"/>
  <c r="K137" i="13"/>
  <c r="O137" i="13"/>
  <c r="Q137" i="13"/>
  <c r="V137" i="13"/>
  <c r="G139" i="13"/>
  <c r="M139" i="13" s="1"/>
  <c r="I139" i="13"/>
  <c r="K139" i="13"/>
  <c r="O139" i="13"/>
  <c r="Q139" i="13"/>
  <c r="V139" i="13"/>
  <c r="G141" i="13"/>
  <c r="M141" i="13" s="1"/>
  <c r="M140" i="13" s="1"/>
  <c r="I141" i="13"/>
  <c r="I140" i="13" s="1"/>
  <c r="K141" i="13"/>
  <c r="K140" i="13" s="1"/>
  <c r="O141" i="13"/>
  <c r="O140" i="13" s="1"/>
  <c r="Q141" i="13"/>
  <c r="Q140" i="13" s="1"/>
  <c r="V141" i="13"/>
  <c r="V140" i="13" s="1"/>
  <c r="G144" i="13"/>
  <c r="I144" i="13"/>
  <c r="K144" i="13"/>
  <c r="O144" i="13"/>
  <c r="Q144" i="13"/>
  <c r="V144" i="13"/>
  <c r="G148" i="13"/>
  <c r="M148" i="13" s="1"/>
  <c r="I148" i="13"/>
  <c r="K148" i="13"/>
  <c r="O148" i="13"/>
  <c r="Q148" i="13"/>
  <c r="V148" i="13"/>
  <c r="G150" i="13"/>
  <c r="M150" i="13" s="1"/>
  <c r="I150" i="13"/>
  <c r="K150" i="13"/>
  <c r="O150" i="13"/>
  <c r="Q150" i="13"/>
  <c r="V150" i="13"/>
  <c r="G153" i="13"/>
  <c r="M153" i="13" s="1"/>
  <c r="M152" i="13" s="1"/>
  <c r="I153" i="13"/>
  <c r="K153" i="13"/>
  <c r="O153" i="13"/>
  <c r="O152" i="13" s="1"/>
  <c r="Q153" i="13"/>
  <c r="Q152" i="13" s="1"/>
  <c r="V153" i="13"/>
  <c r="G154" i="13"/>
  <c r="M154" i="13" s="1"/>
  <c r="I154" i="13"/>
  <c r="K154" i="13"/>
  <c r="K152" i="13" s="1"/>
  <c r="O154" i="13"/>
  <c r="Q154" i="13"/>
  <c r="V154" i="13"/>
  <c r="V152" i="13" s="1"/>
  <c r="K155" i="13"/>
  <c r="G156" i="13"/>
  <c r="M156" i="13" s="1"/>
  <c r="I156" i="13"/>
  <c r="K156" i="13"/>
  <c r="O156" i="13"/>
  <c r="Q156" i="13"/>
  <c r="V156" i="13"/>
  <c r="V155" i="13" s="1"/>
  <c r="G157" i="13"/>
  <c r="M157" i="13" s="1"/>
  <c r="I157" i="13"/>
  <c r="K157" i="13"/>
  <c r="O157" i="13"/>
  <c r="Q157" i="13"/>
  <c r="Q155" i="13" s="1"/>
  <c r="V157" i="13"/>
  <c r="G159" i="13"/>
  <c r="M159" i="13" s="1"/>
  <c r="I159" i="13"/>
  <c r="K159" i="13"/>
  <c r="O159" i="13"/>
  <c r="Q159" i="13"/>
  <c r="V159" i="13"/>
  <c r="G160" i="13"/>
  <c r="I160" i="13"/>
  <c r="K160" i="13"/>
  <c r="O160" i="13"/>
  <c r="Q160" i="13"/>
  <c r="V160" i="13"/>
  <c r="G161" i="13"/>
  <c r="M161" i="13" s="1"/>
  <c r="I161" i="13"/>
  <c r="K161" i="13"/>
  <c r="O161" i="13"/>
  <c r="Q161" i="13"/>
  <c r="V161" i="13"/>
  <c r="G162" i="13"/>
  <c r="M162" i="13" s="1"/>
  <c r="I162" i="13"/>
  <c r="K162" i="13"/>
  <c r="O162" i="13"/>
  <c r="Q162" i="13"/>
  <c r="V162" i="13"/>
  <c r="G163" i="13"/>
  <c r="M163" i="13" s="1"/>
  <c r="I163" i="13"/>
  <c r="K163" i="13"/>
  <c r="O163" i="13"/>
  <c r="Q163" i="13"/>
  <c r="V163" i="13"/>
  <c r="G164" i="13"/>
  <c r="I164" i="13"/>
  <c r="K164" i="13"/>
  <c r="M164" i="13"/>
  <c r="O164" i="13"/>
  <c r="Q164" i="13"/>
  <c r="V164" i="13"/>
  <c r="G165" i="13"/>
  <c r="M165" i="13" s="1"/>
  <c r="I165" i="13"/>
  <c r="K165" i="13"/>
  <c r="O165" i="13"/>
  <c r="Q165" i="13"/>
  <c r="V165" i="13"/>
  <c r="AE167" i="13"/>
  <c r="F42" i="1" s="1"/>
  <c r="G9" i="12"/>
  <c r="I9" i="12"/>
  <c r="I8" i="12" s="1"/>
  <c r="K9" i="12"/>
  <c r="K8" i="12" s="1"/>
  <c r="O9" i="12"/>
  <c r="O8" i="12" s="1"/>
  <c r="Q9" i="12"/>
  <c r="Q8" i="12" s="1"/>
  <c r="V9" i="12"/>
  <c r="V8" i="12" s="1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5" i="12"/>
  <c r="I35" i="12"/>
  <c r="K35" i="12"/>
  <c r="O35" i="12"/>
  <c r="O34" i="12" s="1"/>
  <c r="Q35" i="12"/>
  <c r="Q34" i="12" s="1"/>
  <c r="V35" i="12"/>
  <c r="G36" i="12"/>
  <c r="M36" i="12" s="1"/>
  <c r="I36" i="12"/>
  <c r="K36" i="12"/>
  <c r="O36" i="12"/>
  <c r="Q36" i="12"/>
  <c r="V36" i="12"/>
  <c r="V34" i="12" s="1"/>
  <c r="V37" i="12"/>
  <c r="G38" i="12"/>
  <c r="M38" i="12" s="1"/>
  <c r="M37" i="12" s="1"/>
  <c r="I38" i="12"/>
  <c r="I37" i="12" s="1"/>
  <c r="K38" i="12"/>
  <c r="K37" i="12" s="1"/>
  <c r="O38" i="12"/>
  <c r="O37" i="12" s="1"/>
  <c r="Q38" i="12"/>
  <c r="Q37" i="12" s="1"/>
  <c r="V38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G39" i="12" s="1"/>
  <c r="I42" i="12"/>
  <c r="K42" i="12"/>
  <c r="O42" i="12"/>
  <c r="Q42" i="12"/>
  <c r="V42" i="12"/>
  <c r="G43" i="12"/>
  <c r="I43" i="12"/>
  <c r="K43" i="12"/>
  <c r="M43" i="12"/>
  <c r="O43" i="12"/>
  <c r="Q43" i="12"/>
  <c r="Q39" i="12" s="1"/>
  <c r="V43" i="12"/>
  <c r="G45" i="12"/>
  <c r="I45" i="12"/>
  <c r="I44" i="12" s="1"/>
  <c r="K45" i="12"/>
  <c r="K44" i="12" s="1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V48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4" i="12"/>
  <c r="M54" i="12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V53" i="12" s="1"/>
  <c r="G58" i="12"/>
  <c r="M58" i="12" s="1"/>
  <c r="I58" i="12"/>
  <c r="K58" i="12"/>
  <c r="O58" i="12"/>
  <c r="Q58" i="12"/>
  <c r="V58" i="12"/>
  <c r="K60" i="12"/>
  <c r="G61" i="12"/>
  <c r="G60" i="12" s="1"/>
  <c r="I61" i="12"/>
  <c r="I60" i="12" s="1"/>
  <c r="K61" i="12"/>
  <c r="O61" i="12"/>
  <c r="O60" i="12" s="1"/>
  <c r="Q61" i="12"/>
  <c r="Q60" i="12" s="1"/>
  <c r="V61" i="12"/>
  <c r="V60" i="12" s="1"/>
  <c r="G63" i="12"/>
  <c r="I63" i="12"/>
  <c r="K63" i="12"/>
  <c r="O63" i="12"/>
  <c r="O62" i="12" s="1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V66" i="12"/>
  <c r="G67" i="12"/>
  <c r="M67" i="12" s="1"/>
  <c r="M66" i="12" s="1"/>
  <c r="I67" i="12"/>
  <c r="I66" i="12" s="1"/>
  <c r="K67" i="12"/>
  <c r="K66" i="12" s="1"/>
  <c r="O67" i="12"/>
  <c r="O66" i="12" s="1"/>
  <c r="Q67" i="12"/>
  <c r="Q66" i="12" s="1"/>
  <c r="V67" i="12"/>
  <c r="K70" i="12"/>
  <c r="G71" i="12"/>
  <c r="G70" i="12" s="1"/>
  <c r="I71" i="12"/>
  <c r="I70" i="12" s="1"/>
  <c r="K71" i="12"/>
  <c r="O71" i="12"/>
  <c r="O70" i="12" s="1"/>
  <c r="Q71" i="12"/>
  <c r="Q70" i="12" s="1"/>
  <c r="V71" i="12"/>
  <c r="V70" i="12" s="1"/>
  <c r="G75" i="12"/>
  <c r="G74" i="12" s="1"/>
  <c r="I75" i="12"/>
  <c r="I74" i="12" s="1"/>
  <c r="K75" i="12"/>
  <c r="K74" i="12" s="1"/>
  <c r="O75" i="12"/>
  <c r="O74" i="12" s="1"/>
  <c r="Q75" i="12"/>
  <c r="Q74" i="12" s="1"/>
  <c r="V75" i="12"/>
  <c r="V74" i="12" s="1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Q76" i="12" s="1"/>
  <c r="V83" i="12"/>
  <c r="G84" i="12"/>
  <c r="M84" i="12" s="1"/>
  <c r="I84" i="12"/>
  <c r="K84" i="12"/>
  <c r="O84" i="12"/>
  <c r="Q84" i="12"/>
  <c r="V84" i="12"/>
  <c r="V76" i="12" s="1"/>
  <c r="AE86" i="12"/>
  <c r="I20" i="1"/>
  <c r="J28" i="1"/>
  <c r="J26" i="1"/>
  <c r="G38" i="1"/>
  <c r="F38" i="1"/>
  <c r="J23" i="1"/>
  <c r="J24" i="1"/>
  <c r="J25" i="1"/>
  <c r="J27" i="1"/>
  <c r="E24" i="1"/>
  <c r="E26" i="1"/>
  <c r="O39" i="12" l="1"/>
  <c r="O77" i="13"/>
  <c r="K19" i="14"/>
  <c r="V84" i="13"/>
  <c r="K32" i="14"/>
  <c r="I77" i="13"/>
  <c r="Q53" i="12"/>
  <c r="M9" i="12"/>
  <c r="M8" i="12" s="1"/>
  <c r="G8" i="12"/>
  <c r="Q77" i="13"/>
  <c r="M13" i="13"/>
  <c r="M12" i="13" s="1"/>
  <c r="G12" i="13"/>
  <c r="I59" i="1" s="1"/>
  <c r="I76" i="12"/>
  <c r="I62" i="12"/>
  <c r="O53" i="12"/>
  <c r="I48" i="12"/>
  <c r="Q44" i="12"/>
  <c r="G44" i="12"/>
  <c r="M45" i="12"/>
  <c r="I34" i="12"/>
  <c r="V13" i="12"/>
  <c r="I13" i="12"/>
  <c r="V158" i="13"/>
  <c r="V119" i="13"/>
  <c r="O119" i="13"/>
  <c r="I105" i="13"/>
  <c r="K59" i="13"/>
  <c r="G47" i="14"/>
  <c r="I143" i="13"/>
  <c r="O84" i="13"/>
  <c r="Q16" i="13"/>
  <c r="O47" i="14"/>
  <c r="F40" i="1"/>
  <c r="Q62" i="12"/>
  <c r="G62" i="12"/>
  <c r="I80" i="1" s="1"/>
  <c r="O48" i="12"/>
  <c r="O44" i="12"/>
  <c r="G34" i="12"/>
  <c r="I66" i="1" s="1"/>
  <c r="M35" i="12"/>
  <c r="M34" i="12" s="1"/>
  <c r="AF167" i="13"/>
  <c r="G42" i="1" s="1"/>
  <c r="H42" i="1" s="1"/>
  <c r="I42" i="1" s="1"/>
  <c r="K105" i="13"/>
  <c r="Q105" i="13"/>
  <c r="V70" i="14"/>
  <c r="I70" i="14"/>
  <c r="O70" i="14"/>
  <c r="O14" i="14"/>
  <c r="K63" i="13"/>
  <c r="I59" i="13"/>
  <c r="K16" i="13"/>
  <c r="V16" i="13"/>
  <c r="I16" i="13"/>
  <c r="K70" i="14"/>
  <c r="Q70" i="14"/>
  <c r="V32" i="14"/>
  <c r="O19" i="14"/>
  <c r="V19" i="14"/>
  <c r="I19" i="14"/>
  <c r="G12" i="14"/>
  <c r="K8" i="14"/>
  <c r="I24" i="15"/>
  <c r="Q8" i="15"/>
  <c r="K62" i="12"/>
  <c r="K53" i="12"/>
  <c r="K48" i="12"/>
  <c r="K39" i="12"/>
  <c r="K13" i="12"/>
  <c r="Q13" i="12"/>
  <c r="Q158" i="13"/>
  <c r="K143" i="13"/>
  <c r="Q143" i="13"/>
  <c r="I119" i="13"/>
  <c r="V105" i="13"/>
  <c r="O105" i="13"/>
  <c r="Q84" i="13"/>
  <c r="I84" i="13"/>
  <c r="V63" i="13"/>
  <c r="I63" i="13"/>
  <c r="Q59" i="13"/>
  <c r="O53" i="13"/>
  <c r="K53" i="13"/>
  <c r="I8" i="13"/>
  <c r="I47" i="14"/>
  <c r="I32" i="14"/>
  <c r="O32" i="14"/>
  <c r="Q32" i="14"/>
  <c r="Q19" i="14"/>
  <c r="I14" i="14"/>
  <c r="O8" i="14"/>
  <c r="V8" i="14"/>
  <c r="I8" i="14"/>
  <c r="Q18" i="15"/>
  <c r="I18" i="15"/>
  <c r="I14" i="15"/>
  <c r="O76" i="12"/>
  <c r="K76" i="12"/>
  <c r="V62" i="12"/>
  <c r="I53" i="12"/>
  <c r="Q48" i="12"/>
  <c r="V44" i="12"/>
  <c r="V39" i="12"/>
  <c r="I39" i="12"/>
  <c r="K34" i="12"/>
  <c r="O13" i="12"/>
  <c r="I158" i="13"/>
  <c r="O158" i="13"/>
  <c r="K158" i="13"/>
  <c r="I155" i="13"/>
  <c r="O155" i="13"/>
  <c r="I152" i="13"/>
  <c r="V143" i="13"/>
  <c r="O143" i="13"/>
  <c r="K119" i="13"/>
  <c r="Q119" i="13"/>
  <c r="K77" i="13"/>
  <c r="O63" i="13"/>
  <c r="Q63" i="13"/>
  <c r="V53" i="13"/>
  <c r="K43" i="13"/>
  <c r="O16" i="13"/>
  <c r="O8" i="13"/>
  <c r="K47" i="14"/>
  <c r="Q47" i="14"/>
  <c r="G14" i="14"/>
  <c r="I69" i="1" s="1"/>
  <c r="K14" i="14"/>
  <c r="Q14" i="14"/>
  <c r="Q8" i="14"/>
  <c r="M24" i="15"/>
  <c r="V18" i="15"/>
  <c r="K14" i="15"/>
  <c r="Q14" i="15"/>
  <c r="O8" i="15"/>
  <c r="Q24" i="15"/>
  <c r="O24" i="15"/>
  <c r="O14" i="15"/>
  <c r="V8" i="15"/>
  <c r="K8" i="15"/>
  <c r="M10" i="14"/>
  <c r="G19" i="14"/>
  <c r="I71" i="1" s="1"/>
  <c r="M17" i="14"/>
  <c r="I73" i="1"/>
  <c r="G70" i="14"/>
  <c r="M155" i="13"/>
  <c r="G16" i="13"/>
  <c r="I60" i="1" s="1"/>
  <c r="G158" i="13"/>
  <c r="I89" i="1" s="1"/>
  <c r="I19" i="1" s="1"/>
  <c r="M63" i="13"/>
  <c r="M54" i="13"/>
  <c r="M53" i="13" s="1"/>
  <c r="M43" i="13"/>
  <c r="G140" i="13"/>
  <c r="I84" i="1" s="1"/>
  <c r="M10" i="13"/>
  <c r="M8" i="13" s="1"/>
  <c r="G43" i="13"/>
  <c r="I61" i="1" s="1"/>
  <c r="M17" i="13"/>
  <c r="M16" i="13" s="1"/>
  <c r="I85" i="1"/>
  <c r="G152" i="13"/>
  <c r="I86" i="1" s="1"/>
  <c r="G77" i="13"/>
  <c r="I79" i="1"/>
  <c r="G155" i="13"/>
  <c r="I87" i="1" s="1"/>
  <c r="G84" i="13"/>
  <c r="I81" i="1" s="1"/>
  <c r="G143" i="13"/>
  <c r="G59" i="13"/>
  <c r="G66" i="12"/>
  <c r="F41" i="1"/>
  <c r="M71" i="12"/>
  <c r="M70" i="12" s="1"/>
  <c r="M63" i="12"/>
  <c r="M61" i="12"/>
  <c r="M60" i="12" s="1"/>
  <c r="G48" i="12"/>
  <c r="I77" i="1" s="1"/>
  <c r="F39" i="1"/>
  <c r="M75" i="12"/>
  <c r="M74" i="12" s="1"/>
  <c r="M62" i="12"/>
  <c r="M48" i="12"/>
  <c r="M8" i="15"/>
  <c r="M18" i="15"/>
  <c r="I76" i="1"/>
  <c r="AF30" i="15"/>
  <c r="G44" i="1" s="1"/>
  <c r="H44" i="1" s="1"/>
  <c r="I44" i="1" s="1"/>
  <c r="M16" i="15"/>
  <c r="M14" i="15" s="1"/>
  <c r="M8" i="14"/>
  <c r="M32" i="14"/>
  <c r="M14" i="14"/>
  <c r="M71" i="14"/>
  <c r="M70" i="14" s="1"/>
  <c r="M55" i="14"/>
  <c r="M47" i="14" s="1"/>
  <c r="M22" i="14"/>
  <c r="M19" i="14" s="1"/>
  <c r="AF79" i="14"/>
  <c r="G43" i="1" s="1"/>
  <c r="H43" i="1" s="1"/>
  <c r="I43" i="1" s="1"/>
  <c r="G32" i="14"/>
  <c r="I72" i="1" s="1"/>
  <c r="M77" i="13"/>
  <c r="M105" i="13"/>
  <c r="M84" i="13"/>
  <c r="M119" i="13"/>
  <c r="M160" i="13"/>
  <c r="M158" i="13" s="1"/>
  <c r="G119" i="13"/>
  <c r="I83" i="1" s="1"/>
  <c r="G105" i="13"/>
  <c r="G48" i="13"/>
  <c r="I63" i="1" s="1"/>
  <c r="M144" i="13"/>
  <c r="M143" i="13" s="1"/>
  <c r="M62" i="13"/>
  <c r="M59" i="13" s="1"/>
  <c r="M53" i="12"/>
  <c r="M13" i="12"/>
  <c r="M76" i="12"/>
  <c r="M44" i="12"/>
  <c r="AF86" i="12"/>
  <c r="G76" i="12"/>
  <c r="G53" i="12"/>
  <c r="I78" i="1" s="1"/>
  <c r="G37" i="12"/>
  <c r="G13" i="12"/>
  <c r="I65" i="1" s="1"/>
  <c r="M42" i="12"/>
  <c r="M39" i="12" s="1"/>
  <c r="I74" i="1" l="1"/>
  <c r="I18" i="1"/>
  <c r="I88" i="1"/>
  <c r="I90" i="1" s="1"/>
  <c r="G79" i="14"/>
  <c r="I67" i="1"/>
  <c r="I82" i="1"/>
  <c r="I17" i="1"/>
  <c r="G167" i="13"/>
  <c r="G40" i="1"/>
  <c r="H40" i="1" s="1"/>
  <c r="I40" i="1" s="1"/>
  <c r="G39" i="1"/>
  <c r="G45" i="1" s="1"/>
  <c r="G25" i="1" s="1"/>
  <c r="A25" i="1" s="1"/>
  <c r="G41" i="1"/>
  <c r="F45" i="1"/>
  <c r="H41" i="1"/>
  <c r="I41" i="1" s="1"/>
  <c r="G86" i="12"/>
  <c r="I16" i="1" l="1"/>
  <c r="I21" i="1" s="1"/>
  <c r="J88" i="1"/>
  <c r="J67" i="1"/>
  <c r="J65" i="1"/>
  <c r="J70" i="1"/>
  <c r="J79" i="1"/>
  <c r="J76" i="1"/>
  <c r="J58" i="1"/>
  <c r="J81" i="1"/>
  <c r="J80" i="1"/>
  <c r="J61" i="1"/>
  <c r="J83" i="1"/>
  <c r="J89" i="1"/>
  <c r="J71" i="1"/>
  <c r="J68" i="1"/>
  <c r="J66" i="1"/>
  <c r="J72" i="1"/>
  <c r="J62" i="1"/>
  <c r="J86" i="1"/>
  <c r="J60" i="1"/>
  <c r="J73" i="1"/>
  <c r="J78" i="1"/>
  <c r="J87" i="1"/>
  <c r="J74" i="1"/>
  <c r="J64" i="1"/>
  <c r="J85" i="1"/>
  <c r="J69" i="1"/>
  <c r="J59" i="1"/>
  <c r="J82" i="1"/>
  <c r="J63" i="1"/>
  <c r="J77" i="1"/>
  <c r="J75" i="1"/>
  <c r="J84" i="1"/>
  <c r="H39" i="1"/>
  <c r="G23" i="1"/>
  <c r="A23" i="1" s="1"/>
  <c r="G28" i="1"/>
  <c r="G26" i="1"/>
  <c r="A26" i="1"/>
  <c r="J90" i="1" l="1"/>
  <c r="G24" i="1"/>
  <c r="A27" i="1" s="1"/>
  <c r="A24" i="1"/>
  <c r="I39" i="1"/>
  <c r="I45" i="1" s="1"/>
  <c r="H45" i="1"/>
  <c r="G29" i="1" l="1"/>
  <c r="G27" i="1" s="1"/>
  <c r="A29" i="1"/>
  <c r="J44" i="1"/>
  <c r="J41" i="1"/>
  <c r="J42" i="1"/>
  <c r="J40" i="1"/>
  <c r="J43" i="1"/>
  <c r="J39" i="1"/>
  <c r="J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Vejtasa</author>
  </authors>
  <commentList>
    <comment ref="S6" authorId="0" shapeId="0" xr:uid="{CF439FBF-85DD-469F-AA4B-AFAB6741660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FF20D56-850B-489B-993A-6A01C3B9FED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Vejtasa</author>
  </authors>
  <commentList>
    <comment ref="S6" authorId="0" shapeId="0" xr:uid="{21743046-B0B2-46E8-BFAC-A8EC64EC708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163B1E2-F038-402D-B10F-7EE68EE047E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Vejtasa</author>
  </authors>
  <commentList>
    <comment ref="S6" authorId="0" shapeId="0" xr:uid="{C6D26194-AC98-4474-97D3-E0C24C89D8A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21E861C-DAA9-48B1-87C7-5ABB8B34604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Vejtasa</author>
  </authors>
  <commentList>
    <comment ref="S6" authorId="0" shapeId="0" xr:uid="{6B036E32-5969-40EF-961F-B17D43BBC61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970BBB3-DDED-4BBF-B3A2-69779B4F3D3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<sst xmlns="http://schemas.openxmlformats.org/spreadsheetml/2006/main" count="2288" uniqueCount="656">
  <si>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</si>
  <si>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</si>
  <si>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</si>
  <si>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</si>
  <si>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</si>
  <si>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</si>
  <si>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</si>
  <si>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</si>
  <si>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</si>
  <si>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</si>
  <si>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</si>
  <si>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</si>
  <si>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</si>
  <si>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</si>
  <si>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</si>
  <si>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</si>
  <si>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</si>
  <si>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</si>
  <si>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</si>
  <si>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</si>
  <si>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</si>
  <si>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</si>
  <si>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</si>
  <si>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</si>
  <si>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</si>
  <si>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</si>
  <si>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</si>
  <si>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</si>
  <si>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</si>
  <si>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</si>
  <si>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</si>
  <si>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</si>
  <si>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</si>
  <si>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</si>
  <si>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</si>
  <si>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</si>
  <si>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</si>
  <si>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</si>
  <si>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</si>
  <si>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</si>
  <si>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</si>
  <si>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230616</t>
  </si>
  <si>
    <t>Orlí 7</t>
  </si>
  <si>
    <t>Stavba</t>
  </si>
  <si>
    <t>02</t>
  </si>
  <si>
    <t>Orlí 7 byt č.?</t>
  </si>
  <si>
    <t>01</t>
  </si>
  <si>
    <t>Bourání</t>
  </si>
  <si>
    <t>Nové konstrukce stavební</t>
  </si>
  <si>
    <t>04</t>
  </si>
  <si>
    <t xml:space="preserve">ZTI </t>
  </si>
  <si>
    <t>05</t>
  </si>
  <si>
    <t>ÚT</t>
  </si>
  <si>
    <t>Celkem za stavbu</t>
  </si>
  <si>
    <t>CZK</t>
  </si>
  <si>
    <t>#POPS</t>
  </si>
  <si>
    <t>Popis stavby: 230616 - Orlí 7</t>
  </si>
  <si>
    <t>#POPO</t>
  </si>
  <si>
    <t>Popis objektu: 02 - Orlí 7 byt č.?</t>
  </si>
  <si>
    <t>#POPR</t>
  </si>
  <si>
    <t>Popis rozpočtu: 01 - Bourání</t>
  </si>
  <si>
    <t>Popis rozpočtu: 02 - Nové konstrukce stavební</t>
  </si>
  <si>
    <t xml:space="preserve">Popis rozpočtu: 04 - ZTI </t>
  </si>
  <si>
    <t>Popis rozpočtu: 05 - ÚT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</si>
  <si>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</si>
  <si>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</si>
  <si>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</si>
  <si>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</si>
  <si>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</si>
  <si>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</si>
  <si>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</si>
  <si>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</si>
  <si>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</si>
  <si>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</si>
  <si>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9</t>
  </si>
  <si>
    <t>Ostatní konstrukce, bourání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</si>
  <si>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</si>
  <si>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</si>
  <si>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</si>
  <si>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</si>
  <si>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</si>
  <si>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</si>
  <si>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</si>
  <si>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</si>
  <si>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</si>
  <si>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</si>
  <si>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</si>
  <si>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</si>
  <si>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</si>
  <si>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</si>
  <si>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</si>
  <si>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</si>
  <si>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721</t>
  </si>
  <si>
    <t>Vnitřní kanalizace</t>
  </si>
  <si>
    <t>722</t>
  </si>
  <si>
    <t>Vnitřní vodovod</t>
  </si>
  <si>
    <t>725</t>
  </si>
  <si>
    <t>Zařizovací předměty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</si>
  <si>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</si>
  <si>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</si>
  <si>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</si>
  <si>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</si>
  <si>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</si>
  <si>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</si>
  <si>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</si>
  <si>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</si>
  <si>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762</t>
  </si>
  <si>
    <t>Konstrukce tesařské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</si>
  <si>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</si>
  <si>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</si>
  <si>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</si>
  <si>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</si>
  <si>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</si>
  <si>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</si>
  <si>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</si>
  <si>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</si>
  <si>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</si>
  <si>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</si>
  <si>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</si>
  <si>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</si>
  <si>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</si>
  <si>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</si>
  <si>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</si>
  <si>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</si>
  <si>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</si>
  <si>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</si>
  <si>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</si>
  <si>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</si>
  <si>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</si>
  <si>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</si>
  <si>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</si>
  <si>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</si>
  <si>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</si>
  <si>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</si>
  <si>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</si>
  <si>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</si>
  <si>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</si>
  <si>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</si>
  <si>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</si>
  <si>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</si>
  <si>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</si>
  <si>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</si>
  <si>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</si>
  <si>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</si>
  <si>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</si>
  <si>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</si>
  <si>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</si>
  <si>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</si>
  <si>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</si>
  <si>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</si>
  <si>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</si>
  <si>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</si>
  <si>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</si>
  <si>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</si>
  <si>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</si>
  <si>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</si>
  <si>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</si>
  <si>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</si>
  <si>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</si>
  <si>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941955002R00</t>
  </si>
  <si>
    <t>Lešení lehké pomocné, výška podlahy do 1,9 m</t>
  </si>
  <si>
    <t>m2</t>
  </si>
  <si>
    <t>RTS 23/ II</t>
  </si>
  <si>
    <t>RTS 23/ I</t>
  </si>
  <si>
    <t>Práce</t>
  </si>
  <si>
    <t>Běžná</t>
  </si>
  <si>
    <t>POL1_</t>
  </si>
  <si>
    <t>koupelna : 4,34</t>
  </si>
  <si>
    <t>VV</t>
  </si>
  <si>
    <t>kumbál : 2,9</t>
  </si>
  <si>
    <t>kuchyně : 11,29</t>
  </si>
  <si>
    <t>965081713R00</t>
  </si>
  <si>
    <t>Bourání dlažeb keramických tl.10 mm, nad 1 m2</t>
  </si>
  <si>
    <t>966068102R00</t>
  </si>
  <si>
    <t>Demontáž dřevěných konstrukcí horizontál</t>
  </si>
  <si>
    <t>m3</t>
  </si>
  <si>
    <t>968061125R00</t>
  </si>
  <si>
    <t>Vyvěšení dřevěných dveřních křídel pl. do 2 m2</t>
  </si>
  <si>
    <t>kus</t>
  </si>
  <si>
    <t>969021111R00</t>
  </si>
  <si>
    <t>Vybourání kanalizačního potrubí DN do 100 mm</t>
  </si>
  <si>
    <t>m</t>
  </si>
  <si>
    <t>978012161R00</t>
  </si>
  <si>
    <t>Otlučení omítek vnitřních rákosov.stropů do 50 %</t>
  </si>
  <si>
    <t>Odkaz na mn. položky pořadí 1 : 18,53000</t>
  </si>
  <si>
    <t>978013191R00</t>
  </si>
  <si>
    <t>Otlučení omítek vnitřních stěn v rozsahu do 100 %</t>
  </si>
  <si>
    <t>koupelny : 8,62*2</t>
  </si>
  <si>
    <t>WC : 6,82*2,5</t>
  </si>
  <si>
    <t>-0,8*2*2</t>
  </si>
  <si>
    <t>978059521R00</t>
  </si>
  <si>
    <t>Odsekání vnitřních obkladů stěn do 2 m2</t>
  </si>
  <si>
    <t>722-21</t>
  </si>
  <si>
    <t>Zabezpečení proti prachu</t>
  </si>
  <si>
    <t>kpl</t>
  </si>
  <si>
    <t>Vlastní</t>
  </si>
  <si>
    <t>Indiv</t>
  </si>
  <si>
    <t>POL1_7</t>
  </si>
  <si>
    <t>965200013RA0</t>
  </si>
  <si>
    <t>Bourání mazanin betonových s potěrem nebo teracem</t>
  </si>
  <si>
    <t>Agregovaná položka</t>
  </si>
  <si>
    <t>POL2_</t>
  </si>
  <si>
    <t>koupelna : 4,34*0,15</t>
  </si>
  <si>
    <t>kumbál : 2,9*0,15</t>
  </si>
  <si>
    <t>965200021RA0</t>
  </si>
  <si>
    <t>Odstranění násypů pod podlahami a na střechách</t>
  </si>
  <si>
    <t>Odkaz na mn. položky pořadí 10 : 1,08600*1,1</t>
  </si>
  <si>
    <t>909      R00</t>
  </si>
  <si>
    <t xml:space="preserve">nezměřitelné práce </t>
  </si>
  <si>
    <t>h</t>
  </si>
  <si>
    <t>Prav.M</t>
  </si>
  <si>
    <t>HZS</t>
  </si>
  <si>
    <t>POL10_</t>
  </si>
  <si>
    <t>974031122R00</t>
  </si>
  <si>
    <t>Vysekání rýh ve zdi cihelné 3 x 7 cm</t>
  </si>
  <si>
    <t>974031167R00</t>
  </si>
  <si>
    <t>Vysekání rýh ve zdi cihelné 15 x 30 cm</t>
  </si>
  <si>
    <t>999281112R00</t>
  </si>
  <si>
    <t>Přesun hmot pro opravy a údržbu do výšky 36 m</t>
  </si>
  <si>
    <t>t</t>
  </si>
  <si>
    <t>Přesun hmot</t>
  </si>
  <si>
    <t>POL7_</t>
  </si>
  <si>
    <t>722130801R00</t>
  </si>
  <si>
    <t>Demontáž potrubí ocelových závitových DN 25</t>
  </si>
  <si>
    <t>725820801R00</t>
  </si>
  <si>
    <t>Demontáž baterie nástěnné do G 3/4</t>
  </si>
  <si>
    <t>soubor</t>
  </si>
  <si>
    <t>725860811R00</t>
  </si>
  <si>
    <t>Demontáž uzávěrek zápachových jednoduchých</t>
  </si>
  <si>
    <t>998722203R00</t>
  </si>
  <si>
    <t>Přesun hmot pro vnitřní vodovod, výšky do 24 m</t>
  </si>
  <si>
    <t>725220851R00</t>
  </si>
  <si>
    <t>Demontáž van včetně vybourání obezdezdívky</t>
  </si>
  <si>
    <t>725290010RA0</t>
  </si>
  <si>
    <t>Demontáž klozetu včetně splachovací nádrže</t>
  </si>
  <si>
    <t>725290020RA0</t>
  </si>
  <si>
    <t>Demontáž umyvadla včetně baterie a konzol</t>
  </si>
  <si>
    <t>731201811R00</t>
  </si>
  <si>
    <t>Demontáž kotlů poloautomat. do 40 kW</t>
  </si>
  <si>
    <t>R730007</t>
  </si>
  <si>
    <t>Vypuštění a napuštění systému</t>
  </si>
  <si>
    <t>735200010RA0</t>
  </si>
  <si>
    <t>Demontáž otopných těles litinových článkových</t>
  </si>
  <si>
    <t>998735203R00</t>
  </si>
  <si>
    <t>Přesun hmot pro otopná tělesa, výšky do 24 m</t>
  </si>
  <si>
    <t>451971112R00</t>
  </si>
  <si>
    <t xml:space="preserve">Položení vrstvy z geotextilie, pro ochranu podlah </t>
  </si>
  <si>
    <t>20</t>
  </si>
  <si>
    <t>762512235RT2</t>
  </si>
  <si>
    <t>Položení ochraných OSB na podlahy v šatnách a pod včetně dodávky, dřevotříska tl. 16 mm</t>
  </si>
  <si>
    <t>Odkaz na mn. položky pořadí 27 : 20,00000</t>
  </si>
  <si>
    <t>67390503R</t>
  </si>
  <si>
    <t>Geotextilie netkaná 300 g/m2  2x50 m</t>
  </si>
  <si>
    <t>SPCM</t>
  </si>
  <si>
    <t>Specifikace</t>
  </si>
  <si>
    <t>POL3_</t>
  </si>
  <si>
    <t>Odkaz na mn. položky pořadí 27 : 20,00000*1,2</t>
  </si>
  <si>
    <t>766662811R00</t>
  </si>
  <si>
    <t>Demontáž prahů dveří 1křídlových</t>
  </si>
  <si>
    <t>767996801R00</t>
  </si>
  <si>
    <t>Demontáž atypických ocelových konstr. do 50 kg</t>
  </si>
  <si>
    <t>kg</t>
  </si>
  <si>
    <t>767999801R00</t>
  </si>
  <si>
    <t>Demontáž doplňků staveb o hmotnosti do 50 kg</t>
  </si>
  <si>
    <t>998767203R00</t>
  </si>
  <si>
    <t>Přesun hmot pro zámečnické konstr., výšky do 24 m</t>
  </si>
  <si>
    <t>776511810RT3</t>
  </si>
  <si>
    <t>Odstranění PVC a koberců lepených bez podložky z ploch do 10 m2</t>
  </si>
  <si>
    <t>RTS 22/ I</t>
  </si>
  <si>
    <t>784402801R00</t>
  </si>
  <si>
    <t>Odstranění malby oškrábáním v místnosti H do 3,8 m</t>
  </si>
  <si>
    <t>Odkaz na mn. položky pořadí 7 : 31,09000</t>
  </si>
  <si>
    <t>M21000002</t>
  </si>
  <si>
    <t xml:space="preserve">Demontáže silnoproud a slaboproud </t>
  </si>
  <si>
    <t>hod</t>
  </si>
  <si>
    <t>979990121R00</t>
  </si>
  <si>
    <t>Poplatek za skládku suti - asfaltové pásy, PVC</t>
  </si>
  <si>
    <t>979087113R00</t>
  </si>
  <si>
    <t>Nakládání vybouraných hmot na dopravní prostředky</t>
  </si>
  <si>
    <t>Přesun suti</t>
  </si>
  <si>
    <t>POL8_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</si>
  <si>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</si>
  <si>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</si>
  <si>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</si>
  <si>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</si>
  <si>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</si>
  <si>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</si>
  <si>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</si>
  <si>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</si>
  <si>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</si>
  <si>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</si>
  <si>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</si>
  <si>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>Poplatek za skladku 10 % příměsí - DUFONEV Brno</t>
  </si>
  <si>
    <t>SUM</t>
  </si>
  <si>
    <t>Poznámky uchazeče k zadání</t>
  </si>
  <si>
    <t>POPUZIV</t>
  </si>
  <si>
    <t>END</t>
  </si>
  <si>
    <t>310235241RT2</t>
  </si>
  <si>
    <t>Zazdívka otvorů pl.0,0225 m2 cihlami, tl.zdi 30 cm s použitím suché maltové směsi</t>
  </si>
  <si>
    <t>346244314R00</t>
  </si>
  <si>
    <t>Obezdívky van a WC nádržek z desek Ytong tl.125 mm</t>
  </si>
  <si>
    <t>1,6*0,8</t>
  </si>
  <si>
    <t>416020118R00</t>
  </si>
  <si>
    <t>Podhledy SDK, kovová kce.HUT 1x deska RFI 15 mm</t>
  </si>
  <si>
    <t>koupelna : 2,9</t>
  </si>
  <si>
    <t>kuchyně : 15,9</t>
  </si>
  <si>
    <t>602016195R00</t>
  </si>
  <si>
    <t>Penetrace hloubková stěn PROFI Silikat-Tiefengrund</t>
  </si>
  <si>
    <t>POL1_1</t>
  </si>
  <si>
    <t>koupelna : 6,82*3</t>
  </si>
  <si>
    <t>kuchymě : 16,89*3</t>
  </si>
  <si>
    <t>610991111R00</t>
  </si>
  <si>
    <t>Zakrývání výplní vnitřních otvorů</t>
  </si>
  <si>
    <t>0,72*1,2</t>
  </si>
  <si>
    <t>0,7*1,2</t>
  </si>
  <si>
    <t>0,82*2,22</t>
  </si>
  <si>
    <t>1,255*2,22</t>
  </si>
  <si>
    <t>611421431R00</t>
  </si>
  <si>
    <t>Oprava váp.omítek stropů do 50% plochy - štukových</t>
  </si>
  <si>
    <t>612401291R00</t>
  </si>
  <si>
    <t>Omítka malých ploch vnitřních stěn do 0,25 m2</t>
  </si>
  <si>
    <t>612401391R00</t>
  </si>
  <si>
    <t>Omítka malých ploch vnitřních stěn do 1 m2</t>
  </si>
  <si>
    <t>612409991RT2</t>
  </si>
  <si>
    <t>Začištění omítek kolem oken,dveří apod. s použitím suché maltové směsi</t>
  </si>
  <si>
    <t>dveře : (2,5*2)+0,8*3</t>
  </si>
  <si>
    <t>nad obklady koupelna : 6,82</t>
  </si>
  <si>
    <t>¨WC : 4,55</t>
  </si>
  <si>
    <t>612421615R00</t>
  </si>
  <si>
    <t>Omítka vnitřní zdiva, MVC, hrubá zatřená</t>
  </si>
  <si>
    <t>koupelny : 6,82*2</t>
  </si>
  <si>
    <t>WC : 4,55*1,2</t>
  </si>
  <si>
    <t>-0,8*2*1,6</t>
  </si>
  <si>
    <t>612474611R00</t>
  </si>
  <si>
    <t>Omítka stěn vnitřní, VPC jádro, vápen.štuk, ručně</t>
  </si>
  <si>
    <t>koupelna : 6,82*1</t>
  </si>
  <si>
    <t>WC : 4,45*1,6</t>
  </si>
  <si>
    <t>bývalá koupeln a : (2,71+1,6+1,6)*3</t>
  </si>
  <si>
    <t>612100010RA0</t>
  </si>
  <si>
    <t>Hrubá výplň rýh ve stěnách</t>
  </si>
  <si>
    <t>631312141R00</t>
  </si>
  <si>
    <t>Doplnění rýh betonem v dosavadních mazaninách</t>
  </si>
  <si>
    <t>632413160R00</t>
  </si>
  <si>
    <t>Potěr ze SMS Knauf, ruční zpracování, tl. 60 mm</t>
  </si>
  <si>
    <t>dolnění kuchyně : 4,34</t>
  </si>
  <si>
    <t>WC : 1,2</t>
  </si>
  <si>
    <t>952901111R00</t>
  </si>
  <si>
    <t>Vyčištění budov o výšce podlaží do 4 m</t>
  </si>
  <si>
    <t>Odkaz na mn. položky pořadí 15 : 20,00000</t>
  </si>
  <si>
    <t>952902110R00</t>
  </si>
  <si>
    <t>Čištění zametáním v místnostech a chodbách</t>
  </si>
  <si>
    <t>Odkaz na mn. položky pořadí 16 : 40,00000</t>
  </si>
  <si>
    <t>999281145R00</t>
  </si>
  <si>
    <t>Přesun hmot pro opravy a údržbu do v. 6 m, nošením</t>
  </si>
  <si>
    <t>999281196R00</t>
  </si>
  <si>
    <t>Přesun hmot, opravy a údržba, příplatek do 5 km</t>
  </si>
  <si>
    <t>999281199R00</t>
  </si>
  <si>
    <t>Přesun hmot, opravy a údržba, přípl. dalších 5 km</t>
  </si>
  <si>
    <t>711212002RT4</t>
  </si>
  <si>
    <t>Hydroizolační povlak - nátěr nebo stěrka ARDEX S 7, proti vlhkosti, stěrka tl. 2 mm</t>
  </si>
  <si>
    <t>RTS 18/ I</t>
  </si>
  <si>
    <t>koupeln : 6,82*2</t>
  </si>
  <si>
    <t>2,9</t>
  </si>
  <si>
    <t>4,55*1,6</t>
  </si>
  <si>
    <t>711212601R00</t>
  </si>
  <si>
    <t>Těsnicí pás do spoje podlaha - stěna</t>
  </si>
  <si>
    <t>6,82</t>
  </si>
  <si>
    <t>4,55</t>
  </si>
  <si>
    <t>2*4</t>
  </si>
  <si>
    <t>1,6*4</t>
  </si>
  <si>
    <t>998711201R00</t>
  </si>
  <si>
    <t>Přesun hmot pro izolace proti vodě, výšky do 6 m</t>
  </si>
  <si>
    <t>72000002</t>
  </si>
  <si>
    <t>Pomocné práce pro ZTI</t>
  </si>
  <si>
    <t>766661122R00</t>
  </si>
  <si>
    <t>Montáž dveří do zárubně,otevíravých 1kř.nad 0,8 m</t>
  </si>
  <si>
    <t>766695212R00</t>
  </si>
  <si>
    <t>Montáž prahů dveří jednokřídlových š. do 10 cm</t>
  </si>
  <si>
    <t>766660722U00</t>
  </si>
  <si>
    <t>Mtž dveřní kování</t>
  </si>
  <si>
    <t>766662340</t>
  </si>
  <si>
    <t xml:space="preserve">Repase dveří (broušení, tmelení lakování) </t>
  </si>
  <si>
    <t>549146402RX</t>
  </si>
  <si>
    <t>Kování alt wien FAB</t>
  </si>
  <si>
    <t>POL3_7</t>
  </si>
  <si>
    <t>998766203R00</t>
  </si>
  <si>
    <t>Přesun hmot pro truhlářské konstr., výšky do 24 m</t>
  </si>
  <si>
    <t>771101116R00</t>
  </si>
  <si>
    <t>Vyrovnání podkladů samonivel. hmotou tl. do 30 mm</t>
  </si>
  <si>
    <t>koupelna : 2,006*1,886</t>
  </si>
  <si>
    <t>WC : 0,8*2</t>
  </si>
  <si>
    <t>771212113R00</t>
  </si>
  <si>
    <t>Kladení dlažby keramické do TM, vel. do 400x400 mm</t>
  </si>
  <si>
    <t>Odkaz na mn. položky pořadí 31 : 5,38332</t>
  </si>
  <si>
    <t>771578011R00</t>
  </si>
  <si>
    <t>Spára podlaha - stěna, silikonem</t>
  </si>
  <si>
    <t>(2,006+1,886)*2</t>
  </si>
  <si>
    <t>4*2,2</t>
  </si>
  <si>
    <t>(2+0,8)*2</t>
  </si>
  <si>
    <t>771579795R00</t>
  </si>
  <si>
    <t>Příplatek za spárování vodotěsnou hmotou - plošně</t>
  </si>
  <si>
    <t>RTS 19/ II</t>
  </si>
  <si>
    <t>777561020R00</t>
  </si>
  <si>
    <t>Vyrovnání podlahy stěrkou Unirovnal tloušťky 2 mm</t>
  </si>
  <si>
    <t>771591111U00</t>
  </si>
  <si>
    <t>Penetrace podkladu podlahy</t>
  </si>
  <si>
    <t>58581723.AR</t>
  </si>
  <si>
    <t>Samonivelační podl hmota vyrovn weber.niv plus</t>
  </si>
  <si>
    <t>RTS 10/ I</t>
  </si>
  <si>
    <t>Odkaz na mn. položky pořadí 31 : 5,38332*3,14</t>
  </si>
  <si>
    <t>59764224R</t>
  </si>
  <si>
    <t>Dlažba dodávka dle výběru investora</t>
  </si>
  <si>
    <t>Odkaz na mn. položky pořadí 31 : 5,38332*1,1</t>
  </si>
  <si>
    <t>998771203R00</t>
  </si>
  <si>
    <t>Přesun hmot pro podlahy z dlaždic, výšky do 24 m</t>
  </si>
  <si>
    <t>632419104R00</t>
  </si>
  <si>
    <t>Samonivelač. stěrka BASF, ruční zpracování tl.4 mm</t>
  </si>
  <si>
    <t>776101101R00</t>
  </si>
  <si>
    <t>Vysávání podlah prům.vysavačem pod povlak.podlahy</t>
  </si>
  <si>
    <t>Odkaz na mn. položky pořadí 40 : 15,90000</t>
  </si>
  <si>
    <t>776101121R00</t>
  </si>
  <si>
    <t>Provedení penetrace podkladu pod.povlak.podlahy</t>
  </si>
  <si>
    <t>776421300R00</t>
  </si>
  <si>
    <t>Montáž fabionů k PVC podlahám do v.100 mm</t>
  </si>
  <si>
    <t>13,5</t>
  </si>
  <si>
    <t>776521100RT1</t>
  </si>
  <si>
    <t>Lepení povlak.podlah z pásů PVC na lepidlo pouze položení - PVC ve specifikaci</t>
  </si>
  <si>
    <t>61193703R</t>
  </si>
  <si>
    <t>Podlaha laminátová E-motion 8/32 Classic CLIC it</t>
  </si>
  <si>
    <t>Odkaz na mn. položky pořadí 40 : 15,90000*1,1</t>
  </si>
  <si>
    <t>998776203R00</t>
  </si>
  <si>
    <t>Přesun hmot pro podlahy povlakové, výšky do 24 m</t>
  </si>
  <si>
    <t>781101111R00</t>
  </si>
  <si>
    <t>Vyrovnání podkladu maltou ze SMS tl. do 7 mm</t>
  </si>
  <si>
    <t>koupelny : (2,006+1,886)*2*2,2</t>
  </si>
  <si>
    <t>WC : (0,8+2)*2*1,6</t>
  </si>
  <si>
    <t>781101210R00</t>
  </si>
  <si>
    <t>Penetrace podkladu pod obklady</t>
  </si>
  <si>
    <t>Odkaz na mn. položky pořadí 47 : 23,52480</t>
  </si>
  <si>
    <t>781415014R00</t>
  </si>
  <si>
    <t>Montáž obkladů stěn, porovin., do tmele, 20x10 cm</t>
  </si>
  <si>
    <t>781419705R00</t>
  </si>
  <si>
    <t>Příplatek za spárovací hmotu - plošně</t>
  </si>
  <si>
    <t>781491001RT1</t>
  </si>
  <si>
    <t>Montáž lišt k obkladům rohových, koutových i dilatačních</t>
  </si>
  <si>
    <t>0,8</t>
  </si>
  <si>
    <t>58581320R</t>
  </si>
  <si>
    <t>stěrka vyrovnávací vnitřní á 25 kg</t>
  </si>
  <si>
    <t>Odkaz na mn. položky pořadí 47 : 23,52480*3,15</t>
  </si>
  <si>
    <t>59760102.AR</t>
  </si>
  <si>
    <t>Lišta rohová plastová na obklad ukončovací 8 mm</t>
  </si>
  <si>
    <t>RTS 14/ I</t>
  </si>
  <si>
    <t>Odkaz na mn. položky pořadí 51 : 9,60000*1,2</t>
  </si>
  <si>
    <t>597813661R</t>
  </si>
  <si>
    <t>obklad dle výběru objednatele např. HAPPY20YE dle výběru uživatele červená, žlutá</t>
  </si>
  <si>
    <t>Odkaz na mn. položky pořadí 47 : 23,52480*1,1</t>
  </si>
  <si>
    <t>998781203R00</t>
  </si>
  <si>
    <t>Přesun hmot pro obklady keramické, výšky do 24 m</t>
  </si>
  <si>
    <t>783225400R00</t>
  </si>
  <si>
    <t>Nátěr syntetický kov. konstr. 2x + 1x email + tmel</t>
  </si>
  <si>
    <t>7*1,2</t>
  </si>
  <si>
    <t>784161101R00</t>
  </si>
  <si>
    <t>Penetrace podkladu nátěrem HET, A - Grund 1x</t>
  </si>
  <si>
    <t>Odkaz na mn. položky pořadí 11 : 31,67000</t>
  </si>
  <si>
    <t>Odkaz na mn. položky pořadí 21 : 25,02000</t>
  </si>
  <si>
    <t>40</t>
  </si>
  <si>
    <t>784165512R00</t>
  </si>
  <si>
    <t>Malba HET Klasik, bílá, bez penetrace, 2 x</t>
  </si>
  <si>
    <t>Odkaz na mn. položky pořadí 57 : 96,69000</t>
  </si>
  <si>
    <t>784498911R00</t>
  </si>
  <si>
    <t>Vyhlazení malířskou masou 1x, výška do 3,8 m</t>
  </si>
  <si>
    <t>Odkaz na mn. položky pořadí 58 : 96,69000*0,2</t>
  </si>
  <si>
    <t>M21000001</t>
  </si>
  <si>
    <t xml:space="preserve">Elektromontáže odhad </t>
  </si>
  <si>
    <t>Pomocné práce pro Elektromontáže</t>
  </si>
  <si>
    <t>M24000001</t>
  </si>
  <si>
    <t>Pomocné práce pro VZT zařízení</t>
  </si>
  <si>
    <t>M24000002</t>
  </si>
  <si>
    <t>VZT rozvody SPIRO pr100 6m 2x ventilátor 2x zpětná klapka 2x dešťová žaluzie</t>
  </si>
  <si>
    <t>90101</t>
  </si>
  <si>
    <t>Zařízení staveniště vybudování, provoz, likvidace</t>
  </si>
  <si>
    <t>90102</t>
  </si>
  <si>
    <t xml:space="preserve">Koordinační činnost </t>
  </si>
  <si>
    <t>90103</t>
  </si>
  <si>
    <t>Provoz investora</t>
  </si>
  <si>
    <t>90201</t>
  </si>
  <si>
    <t>Dokumentace skutečného provedení stavby</t>
  </si>
  <si>
    <t>90205</t>
  </si>
  <si>
    <t xml:space="preserve">Zajištění BOZP, kontroly kvality </t>
  </si>
  <si>
    <t>90206</t>
  </si>
  <si>
    <t xml:space="preserve">Zkoušky a revize ostatní </t>
  </si>
  <si>
    <t>VRN6</t>
  </si>
  <si>
    <t>Kompletační činnost (IČD)</t>
  </si>
  <si>
    <t>Soubor</t>
  </si>
  <si>
    <t>VRN</t>
  </si>
  <si>
    <t>POL99_8</t>
  </si>
  <si>
    <t>612403399R00</t>
  </si>
  <si>
    <t>Hrubá výplň rýh ve stěnách maltou</t>
  </si>
  <si>
    <t>974031142R00</t>
  </si>
  <si>
    <t>Vysekání rýh ve zdi cihelné 7 x 7 cm</t>
  </si>
  <si>
    <t>974031144R00</t>
  </si>
  <si>
    <t>Vysekání rýh ve zdi cihelné 7 x 15 cm</t>
  </si>
  <si>
    <t>999281111R00</t>
  </si>
  <si>
    <t>Přesun hmot pro opravy a údržbu do výšky 25 m</t>
  </si>
  <si>
    <t>722182001R00</t>
  </si>
  <si>
    <t>Montáž izolačních skruží na potrubí přímé DN 25</t>
  </si>
  <si>
    <t>2837723492R</t>
  </si>
  <si>
    <t>Trubice izolační  20x9 mm</t>
  </si>
  <si>
    <t>2837723495R</t>
  </si>
  <si>
    <t>Trubice izolační 20x25 mm</t>
  </si>
  <si>
    <t>283772372R</t>
  </si>
  <si>
    <t>Trubice izolační  25x9 mm</t>
  </si>
  <si>
    <t>721140802R00</t>
  </si>
  <si>
    <t>Demontáž potrubí litinového DN 100</t>
  </si>
  <si>
    <t>721140915R00</t>
  </si>
  <si>
    <t>Oprava - propojení dosavadního potrubí DN 100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</si>
  <si>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</si>
  <si>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</si>
  <si>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</si>
  <si>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</si>
  <si>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</si>
  <si>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</si>
  <si>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721171808R00</t>
  </si>
  <si>
    <t>Demontáž potrubí z PVC do D 114 mm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</si>
  <si>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</si>
  <si>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</si>
  <si>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</si>
  <si>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</si>
  <si>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</si>
  <si>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</si>
  <si>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721290112R00</t>
  </si>
  <si>
    <t>Zkouška těsnosti kanalizace vodou DN 200</t>
  </si>
  <si>
    <t>3+4+4</t>
  </si>
  <si>
    <t>998721202R00</t>
  </si>
  <si>
    <t>Přesun hmot pro vnitřní kanalizaci, výšky do 12 m</t>
  </si>
  <si>
    <t>722131933R00</t>
  </si>
  <si>
    <t>Oprava-propojení dosavadního potrubí závit. DN 25</t>
  </si>
  <si>
    <t>722172311R00</t>
  </si>
  <si>
    <t>Potrubí z PPR Instaplast, studená, D 20x2,8 mm</t>
  </si>
  <si>
    <t>722172312R00</t>
  </si>
  <si>
    <t>Potrubí z PPR Instaplast, studená, D 25x3,5 mm</t>
  </si>
  <si>
    <t>722172331R00</t>
  </si>
  <si>
    <t>Potrubí z PPR Instaplast, teplá, D 20x3,4 mm</t>
  </si>
  <si>
    <t>722190401R00</t>
  </si>
  <si>
    <t>Vyvedení a upevnění výpustek DN 15</t>
  </si>
  <si>
    <t>722190402R00</t>
  </si>
  <si>
    <t>Vyvedení a upevnění výpustek DN 20</t>
  </si>
  <si>
    <t>722229101R00</t>
  </si>
  <si>
    <t>Montáž vodovodních armatur,1závit, G 1/2</t>
  </si>
  <si>
    <t>722235112R00</t>
  </si>
  <si>
    <t>Kohout kulový, vnitř.-vnitř.z.  DN 20</t>
  </si>
  <si>
    <t>722235113R00</t>
  </si>
  <si>
    <t>Kohout kulový, vnitř.-vnitř.z. DN 25</t>
  </si>
  <si>
    <t>722235645R00</t>
  </si>
  <si>
    <t>Klapka zpětná vodorovná  DN 40</t>
  </si>
  <si>
    <t>722290226R00</t>
  </si>
  <si>
    <t>Zkouška tlaku potrubí závitového DN 50</t>
  </si>
  <si>
    <t>722290234R00</t>
  </si>
  <si>
    <t>Proplach a dezinfekce vodovod.potrubí DN 80</t>
  </si>
  <si>
    <t>PC</t>
  </si>
  <si>
    <t>Propojovací hadice DN15-0,3m G 1/2 x 3/8</t>
  </si>
  <si>
    <t>R-položka</t>
  </si>
  <si>
    <t>POL12_0</t>
  </si>
  <si>
    <t>998722202R00</t>
  </si>
  <si>
    <t>Přesun hmot pro vnitřní vodovod, výšky do 12 m</t>
  </si>
  <si>
    <t>725014161R00</t>
  </si>
  <si>
    <t>Klozet závěsný LYRA Plus včetně sedátka, hl.530 mm</t>
  </si>
  <si>
    <t>725017132R00</t>
  </si>
  <si>
    <t>Umyvadlo na šrouby 55 x 42 cm, bílé</t>
  </si>
  <si>
    <t>725219401R00</t>
  </si>
  <si>
    <t>Montáž umyvadel na šrouby do zdiva</t>
  </si>
  <si>
    <t>725249102R00</t>
  </si>
  <si>
    <t>Montáž sprchových mís a vaniček</t>
  </si>
  <si>
    <t>725249103R00</t>
  </si>
  <si>
    <t>Montáž sprchových koutů</t>
  </si>
  <si>
    <t>725810402R00</t>
  </si>
  <si>
    <t>Ventil rohový bez přípoj. trubičky TE 66 G 1/2</t>
  </si>
  <si>
    <t>725829301R00</t>
  </si>
  <si>
    <t>Montáž baterie umyv.a dřezové stojánkové</t>
  </si>
  <si>
    <t>725835113R00</t>
  </si>
  <si>
    <t>Baterie vanová nástěnná ruční, vč. příslušenstvím</t>
  </si>
  <si>
    <t>725859102R00</t>
  </si>
  <si>
    <t>Montáž ventilu odpadního do D 50 mm</t>
  </si>
  <si>
    <t>725989101R00</t>
  </si>
  <si>
    <t>Montáž dvířek kovových i z PH</t>
  </si>
  <si>
    <t>28696750R</t>
  </si>
  <si>
    <t>Modul-WC ovl.zepředu Kombifix Eco UP320, h=108 mm</t>
  </si>
  <si>
    <t>28696752R</t>
  </si>
  <si>
    <t>Tlačítko ovládací plastové Sigma20 bílá/chrom/bílá</t>
  </si>
  <si>
    <t>55144112R</t>
  </si>
  <si>
    <t xml:space="preserve">Baterie umyvadlová </t>
  </si>
  <si>
    <t>RTS 20/ II</t>
  </si>
  <si>
    <t>55144162R</t>
  </si>
  <si>
    <t>Sprchová sada  3-funkční ruční sprcha d 100 mm</t>
  </si>
  <si>
    <t>55144210R</t>
  </si>
  <si>
    <t>Baterie vanová Suzan SN 022.00/150</t>
  </si>
  <si>
    <t>55162321R</t>
  </si>
  <si>
    <t>HL100/50 zápachová uzávěrka DN 50 x 6/4" s přípojkou pro pračku nebo myčku a kulovým kloubem</t>
  </si>
  <si>
    <t>55162328.AR</t>
  </si>
  <si>
    <t>HL132/30 uzávěrka zápachová DN 30 5/4"pro umyvadla</t>
  </si>
  <si>
    <t>55162428.AR</t>
  </si>
  <si>
    <t>HL405 uzávěrka zápachová podomítková DN40/50 pro pračky, myčky, s připojením rozvodu vody</t>
  </si>
  <si>
    <t>55347622R</t>
  </si>
  <si>
    <t>Dvířka revizní se zámkem bílá 250x250 mm</t>
  </si>
  <si>
    <t>RTS 17/ I</t>
  </si>
  <si>
    <t>55428083.AR</t>
  </si>
  <si>
    <t>Sprchová zástěna čtvercová 90x90x185 cm SKRH 2/90 P</t>
  </si>
  <si>
    <t>642938005R</t>
  </si>
  <si>
    <t>Vanička sprch. keram. čtverec Connect 900x900 mm bílá, protiskluz, v. 60 mm, odpad d 90 mm</t>
  </si>
  <si>
    <t>998725202R00</t>
  </si>
  <si>
    <t>Přesun hmot pro zařizovací předměty, výšky do 12 m</t>
  </si>
  <si>
    <t>979012112R00</t>
  </si>
  <si>
    <t>Svislá doprava suti na výšku do 3,5 m</t>
  </si>
  <si>
    <t>979012119R00</t>
  </si>
  <si>
    <t>Příplatek k suti za každých dalších 3,5 m výšky</t>
  </si>
  <si>
    <t>979083117R00</t>
  </si>
  <si>
    <t>Vodorovné přemístění suti na skládku do 6000 m</t>
  </si>
  <si>
    <t>979083191R00</t>
  </si>
  <si>
    <t>Příplatek za dalších započatých 1000 m nad 6000 m</t>
  </si>
  <si>
    <t>Poplatek za skládku 10 % příměsí - DUFONEV Brno</t>
  </si>
  <si>
    <t>731100801R00</t>
  </si>
  <si>
    <t>Demontáž kotle litinového Viadrus U,G Emka 3 čl.</t>
  </si>
  <si>
    <t>731249322R00</t>
  </si>
  <si>
    <t>Montáž závěsných kotlů turbo s TUV, odkouření</t>
  </si>
  <si>
    <t>913      R00</t>
  </si>
  <si>
    <t xml:space="preserve">Hzs - Demontáže zařízení </t>
  </si>
  <si>
    <t>4841176013R</t>
  </si>
  <si>
    <t xml:space="preserve">servis kotle </t>
  </si>
  <si>
    <t>998731201R00</t>
  </si>
  <si>
    <t>Přesun hmot pro kotelny, výšky do 6 m</t>
  </si>
  <si>
    <t>733163102R00</t>
  </si>
  <si>
    <t>Potrubí z měděných trubek vytápění D 15 x 1,0 mm</t>
  </si>
  <si>
    <t>733163104R00</t>
  </si>
  <si>
    <t>Potrubí z měděných trubek vytápění D 22 x 1,0 mm</t>
  </si>
  <si>
    <t>733190217R00</t>
  </si>
  <si>
    <t>Tlaková zkouška ocelového hladkého potrubí D 51</t>
  </si>
  <si>
    <t>734254131R00</t>
  </si>
  <si>
    <t>Ventil pojistný,výkon do 200kW, PN 2,5, HERZ DN 25</t>
  </si>
  <si>
    <t>734226112R00</t>
  </si>
  <si>
    <t>Ventil term.přímý,vnitř.z. Heimeier STANDARD DN 15</t>
  </si>
  <si>
    <t>734243121R00</t>
  </si>
  <si>
    <t>Ventil zpětný EURA-SPRINT, IVAR.CIM 30 VA DN 15</t>
  </si>
  <si>
    <t>734266122R00</t>
  </si>
  <si>
    <t>Šroubení reg.přímé,vnitř.z. Heimeier Regutec DN 15</t>
  </si>
  <si>
    <t>734294213R00</t>
  </si>
  <si>
    <t>Filtr,velikost oka 0,4mm,vnitřní závity HERZ DN 25</t>
  </si>
  <si>
    <t>735151141R00</t>
  </si>
  <si>
    <t>Otopná těl.panel.Radik Plan Klasik 11  500/ 500</t>
  </si>
  <si>
    <t>735179110R00</t>
  </si>
  <si>
    <t>Montáž otopných těles koupelnových (žebříků)</t>
  </si>
  <si>
    <t>735191910R00</t>
  </si>
  <si>
    <t>Napuštění vody do otopného systému - bez kotle</t>
  </si>
  <si>
    <t>484518103R</t>
  </si>
  <si>
    <t>Těleso otopné trubkové Koralux Standard KS výška 700 mm, délka 600 mm</t>
  </si>
  <si>
    <t>Orlí 7 byt č.19</t>
  </si>
  <si>
    <t xml:space="preserve">Výkaz výměr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</si>
</sst>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9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8" fillId="2" borderId="0" xfId="0" applyNumberFormat="1" applyFont="1" applyFill="1" applyAlignment="1">
      <alignment vertical="top" shrinkToFit="1"/>
    </xf>
    <xf numFmtId="4" fontId="8" fillId="2" borderId="0" xfId="0" applyNumberFormat="1" applyFont="1" applyFill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93"/>
  <sheetViews>
    <sheetView showGridLines="0" tabSelected="1" topLeftCell="B59" zoomScaleNormal="100" zoomScaleSheetLayoutView="75" workbookViewId="0">
      <selection activeCell="E2" sqref="E2:J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2" t="s">
        <v>4</v>
      </c>
      <c r="C1" s="223"/>
      <c r="D1" s="223"/>
      <c r="E1" s="223"/>
      <c r="F1" s="223"/>
      <c r="G1" s="223"/>
      <c r="H1" s="223"/>
      <c r="I1" s="223"/>
      <c r="J1" s="224"/>
    </row>
    <row r="2" spans="1:15" ht="36" customHeight="1" x14ac:dyDescent="0.2">
      <c r="A2" s="2"/>
      <c r="B2" s="76" t="s">
        <v>24</v>
      </c>
      <c r="C2" s="77"/>
      <c r="D2" s="78" t="s">
        <v>41</v>
      </c>
      <c r="E2" s="228" t="s">
        <v>42</v>
      </c>
      <c r="F2" s="229"/>
      <c r="G2" s="229"/>
      <c r="H2" s="229"/>
      <c r="I2" s="229"/>
      <c r="J2" s="230"/>
      <c r="O2" s="1"/>
    </row>
    <row r="3" spans="1:15" ht="27" hidden="1" customHeight="1" x14ac:dyDescent="0.2">
      <c r="A3" s="2"/>
      <c r="B3" s="79"/>
      <c r="C3" s="77"/>
      <c r="D3" s="80"/>
      <c r="E3" s="231"/>
      <c r="F3" s="232"/>
      <c r="G3" s="232"/>
      <c r="H3" s="232"/>
      <c r="I3" s="232"/>
      <c r="J3" s="233"/>
    </row>
    <row r="4" spans="1:15" ht="23.25" customHeight="1" x14ac:dyDescent="0.2">
      <c r="A4" s="2"/>
      <c r="B4" s="81"/>
      <c r="C4" s="82"/>
      <c r="D4" s="83"/>
      <c r="E4" s="212"/>
      <c r="F4" s="212"/>
      <c r="G4" s="212"/>
      <c r="H4" s="212"/>
      <c r="I4" s="212"/>
      <c r="J4" s="213"/>
    </row>
    <row r="5" spans="1:15" ht="24" customHeight="1" x14ac:dyDescent="0.2">
      <c r="A5" s="2"/>
      <c r="B5" s="31" t="s">
        <v>23</v>
      </c>
      <c r="D5" s="216"/>
      <c r="E5" s="217"/>
      <c r="F5" s="217"/>
      <c r="G5" s="217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8"/>
      <c r="E6" s="219"/>
      <c r="F6" s="219"/>
      <c r="G6" s="219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0"/>
      <c r="F7" s="221"/>
      <c r="G7" s="221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5"/>
      <c r="E11" s="235"/>
      <c r="F11" s="235"/>
      <c r="G11" s="235"/>
      <c r="H11" s="18" t="s">
        <v>40</v>
      </c>
      <c r="I11" s="84"/>
      <c r="J11" s="8"/>
    </row>
    <row r="12" spans="1:15" ht="15.75" customHeight="1" x14ac:dyDescent="0.2">
      <c r="A12" s="2"/>
      <c r="B12" s="28"/>
      <c r="C12" s="55"/>
      <c r="D12" s="211"/>
      <c r="E12" s="211"/>
      <c r="F12" s="211"/>
      <c r="G12" s="211"/>
      <c r="H12" s="18" t="s">
        <v>36</v>
      </c>
      <c r="I12" s="84"/>
      <c r="J12" s="8"/>
    </row>
    <row r="13" spans="1:15" ht="15.75" customHeight="1" x14ac:dyDescent="0.2">
      <c r="A13" s="2"/>
      <c r="B13" s="29"/>
      <c r="C13" s="56"/>
      <c r="D13" s="85"/>
      <c r="E13" s="214"/>
      <c r="F13" s="215"/>
      <c r="G13" s="215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4"/>
      <c r="F15" s="234"/>
      <c r="G15" s="236"/>
      <c r="H15" s="236"/>
      <c r="I15" s="236" t="s">
        <v>31</v>
      </c>
      <c r="J15" s="237"/>
    </row>
    <row r="16" spans="1:15" ht="23.25" customHeight="1" x14ac:dyDescent="0.2">
      <c r="A16" s="138" t="s">
        <v>26</v>
      </c>
      <c r="B16" s="38" t="s">
        <v>26</v>
      </c>
      <c r="C16" s="62"/>
      <c r="D16" s="63"/>
      <c r="E16" s="200"/>
      <c r="F16" s="201"/>
      <c r="G16" s="200"/>
      <c r="H16" s="201"/>
      <c r="I16" s="200">
        <f>SUMIF(F58:F89,A16,I58:I89)+SUMIF(F58:F89,"PSU",I58:I89)</f>
        <v>0</v>
      </c>
      <c r="J16" s="202"/>
    </row>
    <row r="17" spans="1:10" ht="23.25" customHeight="1" x14ac:dyDescent="0.2">
      <c r="A17" s="138" t="s">
        <v>27</v>
      </c>
      <c r="B17" s="38" t="s">
        <v>27</v>
      </c>
      <c r="C17" s="62"/>
      <c r="D17" s="63"/>
      <c r="E17" s="200"/>
      <c r="F17" s="201"/>
      <c r="G17" s="200"/>
      <c r="H17" s="201"/>
      <c r="I17" s="200">
        <f>SUMIF(F58:F89,A17,I58:I89)</f>
        <v>0</v>
      </c>
      <c r="J17" s="202"/>
    </row>
    <row r="18" spans="1:10" ht="23.25" customHeight="1" x14ac:dyDescent="0.2">
      <c r="A18" s="138" t="s">
        <v>28</v>
      </c>
      <c r="B18" s="38" t="s">
        <v>28</v>
      </c>
      <c r="C18" s="62"/>
      <c r="D18" s="63"/>
      <c r="E18" s="200"/>
      <c r="F18" s="201"/>
      <c r="G18" s="200"/>
      <c r="H18" s="201"/>
      <c r="I18" s="200">
        <f>SUMIF(F58:F89,A18,I58:I89)</f>
        <v>0</v>
      </c>
      <c r="J18" s="202"/>
    </row>
    <row r="19" spans="1:10" ht="23.25" customHeight="1" x14ac:dyDescent="0.2">
      <c r="A19" s="138" t="s">
        <v>129</v>
      </c>
      <c r="B19" s="38" t="s">
        <v>29</v>
      </c>
      <c r="C19" s="62"/>
      <c r="D19" s="63"/>
      <c r="E19" s="200"/>
      <c r="F19" s="201"/>
      <c r="G19" s="200"/>
      <c r="H19" s="201"/>
      <c r="I19" s="200">
        <f>SUMIF(F58:F89,A19,I58:I89)</f>
        <v>0</v>
      </c>
      <c r="J19" s="202"/>
    </row>
    <row r="20" spans="1:10" ht="23.25" customHeight="1" x14ac:dyDescent="0.2">
      <c r="A20" s="138" t="s">
        <v>130</v>
      </c>
      <c r="B20" s="38" t="s">
        <v>30</v>
      </c>
      <c r="C20" s="62"/>
      <c r="D20" s="63"/>
      <c r="E20" s="200"/>
      <c r="F20" s="201"/>
      <c r="G20" s="200"/>
      <c r="H20" s="201"/>
      <c r="I20" s="200">
        <f>SUMIF(F58:F89,A20,I58:I89)</f>
        <v>0</v>
      </c>
      <c r="J20" s="202"/>
    </row>
    <row r="21" spans="1:10" ht="23.25" customHeight="1" x14ac:dyDescent="0.2">
      <c r="A21" s="2"/>
      <c r="B21" s="48" t="s">
        <v>31</v>
      </c>
      <c r="C21" s="64"/>
      <c r="D21" s="65"/>
      <c r="E21" s="203"/>
      <c r="F21" s="238"/>
      <c r="G21" s="203"/>
      <c r="H21" s="238"/>
      <c r="I21" s="203">
        <f>SUM(I16:J20)</f>
        <v>0</v>
      </c>
      <c r="J21" s="204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98">
        <f>ZakladDPHSniVypocet</f>
        <v>0</v>
      </c>
      <c r="H23" s="199"/>
      <c r="I23" s="1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96">
        <f>A23</f>
        <v>0</v>
      </c>
      <c r="H24" s="197"/>
      <c r="I24" s="19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98">
        <f>ZakladDPHZaklVypocet</f>
        <v>0</v>
      </c>
      <c r="H25" s="199"/>
      <c r="I25" s="19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5">
        <f>A25</f>
        <v>0</v>
      </c>
      <c r="H26" s="226"/>
      <c r="I26" s="226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7">
        <f>CenaCelkem-(ZakladDPHSni+DPHSni+ZakladDPHZakl+DPHZakl)</f>
        <v>0</v>
      </c>
      <c r="H27" s="227"/>
      <c r="I27" s="227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205">
        <f>ZakladDPHSniVypocet+ZakladDPHZaklVypocet</f>
        <v>0</v>
      </c>
      <c r="H28" s="206"/>
      <c r="I28" s="206"/>
      <c r="J28" s="115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1" t="s">
        <v>37</v>
      </c>
      <c r="C29" s="116"/>
      <c r="D29" s="116"/>
      <c r="E29" s="116"/>
      <c r="F29" s="117"/>
      <c r="G29" s="205">
        <f>A27</f>
        <v>0</v>
      </c>
      <c r="H29" s="205"/>
      <c r="I29" s="205"/>
      <c r="J29" s="118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7"/>
      <c r="E34" s="208"/>
      <c r="G34" s="209"/>
      <c r="H34" s="210"/>
      <c r="I34" s="210"/>
      <c r="J34" s="25"/>
    </row>
    <row r="35" spans="1:10" ht="12.75" customHeight="1" x14ac:dyDescent="0.2">
      <c r="A35" s="2"/>
      <c r="B35" s="2"/>
      <c r="D35" s="195" t="s">
        <v>2</v>
      </c>
      <c r="E35" s="19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43</v>
      </c>
      <c r="C39" s="190"/>
      <c r="D39" s="190"/>
      <c r="E39" s="190"/>
      <c r="F39" s="98">
        <f>'02 01 Pol'!AE86+'02 02 Pol'!AE167+'02 04 Pol'!AE79+'02 05 Pol'!AE30</f>
        <v>0</v>
      </c>
      <c r="G39" s="99">
        <f>'02 01 Pol'!AF86+'02 02 Pol'!AF167+'02 04 Pol'!AF79+'02 05 Pol'!AF30</f>
        <v>0</v>
      </c>
      <c r="H39" s="100">
        <f t="shared" ref="H39:H44" si="1">(F39*SazbaDPH1/100)+(G39*SazbaDPH2/100)</f>
        <v>0</v>
      </c>
      <c r="I39" s="100">
        <f t="shared" ref="I39:I44" si="2">F39+G39+H39</f>
        <v>0</v>
      </c>
      <c r="J39" s="101" t="str">
        <f t="shared" ref="J39:J44" si="3">IF(CenaCelkemVypocet=0,"",I39/CenaCelkemVypocet*100)</f>
        <v/>
      </c>
    </row>
    <row r="40" spans="1:10" ht="25.5" customHeight="1" x14ac:dyDescent="0.2">
      <c r="A40" s="87">
        <v>2</v>
      </c>
      <c r="B40" s="102" t="s">
        <v>44</v>
      </c>
      <c r="C40" s="194" t="s">
        <v>45</v>
      </c>
      <c r="D40" s="194"/>
      <c r="E40" s="194"/>
      <c r="F40" s="103">
        <f>'02 01 Pol'!AE86+'02 02 Pol'!AE167+'02 04 Pol'!AE79+'02 05 Pol'!AE30</f>
        <v>0</v>
      </c>
      <c r="G40" s="104">
        <f>'02 01 Pol'!AF86+'02 02 Pol'!AF167+'02 04 Pol'!AF79+'02 05 Pol'!AF30</f>
        <v>0</v>
      </c>
      <c r="H40" s="104">
        <f t="shared" si="1"/>
        <v>0</v>
      </c>
      <c r="I40" s="104">
        <f t="shared" si="2"/>
        <v>0</v>
      </c>
      <c r="J40" s="105" t="str">
        <f t="shared" si="3"/>
        <v/>
      </c>
    </row>
    <row r="41" spans="1:10" ht="25.5" customHeight="1" x14ac:dyDescent="0.2">
      <c r="A41" s="87">
        <v>3</v>
      </c>
      <c r="B41" s="106" t="s">
        <v>46</v>
      </c>
      <c r="C41" s="190" t="s">
        <v>47</v>
      </c>
      <c r="D41" s="190"/>
      <c r="E41" s="190"/>
      <c r="F41" s="107">
        <f>'02 01 Pol'!AE86</f>
        <v>0</v>
      </c>
      <c r="G41" s="100">
        <f>'02 01 Pol'!AF86</f>
        <v>0</v>
      </c>
      <c r="H41" s="100">
        <f t="shared" si="1"/>
        <v>0</v>
      </c>
      <c r="I41" s="100">
        <f t="shared" si="2"/>
        <v>0</v>
      </c>
      <c r="J41" s="101" t="str">
        <f t="shared" si="3"/>
        <v/>
      </c>
    </row>
    <row r="42" spans="1:10" ht="25.5" customHeight="1" x14ac:dyDescent="0.2">
      <c r="A42" s="87">
        <v>3</v>
      </c>
      <c r="B42" s="106" t="s">
        <v>44</v>
      </c>
      <c r="C42" s="190" t="s">
        <v>48</v>
      </c>
      <c r="D42" s="190"/>
      <c r="E42" s="190"/>
      <c r="F42" s="107">
        <f>'02 02 Pol'!AE167</f>
        <v>0</v>
      </c>
      <c r="G42" s="100">
        <f>'02 02 Pol'!AF167</f>
        <v>0</v>
      </c>
      <c r="H42" s="100">
        <f t="shared" si="1"/>
        <v>0</v>
      </c>
      <c r="I42" s="100">
        <f t="shared" si="2"/>
        <v>0</v>
      </c>
      <c r="J42" s="101" t="str">
        <f t="shared" si="3"/>
        <v/>
      </c>
    </row>
    <row r="43" spans="1:10" ht="25.5" customHeight="1" x14ac:dyDescent="0.2">
      <c r="A43" s="87">
        <v>3</v>
      </c>
      <c r="B43" s="106" t="s">
        <v>49</v>
      </c>
      <c r="C43" s="190" t="s">
        <v>50</v>
      </c>
      <c r="D43" s="190"/>
      <c r="E43" s="190"/>
      <c r="F43" s="107">
        <f>'02 04 Pol'!AE79</f>
        <v>0</v>
      </c>
      <c r="G43" s="100">
        <f>'02 04 Pol'!AF79</f>
        <v>0</v>
      </c>
      <c r="H43" s="100">
        <f t="shared" si="1"/>
        <v>0</v>
      </c>
      <c r="I43" s="100">
        <f t="shared" si="2"/>
        <v>0</v>
      </c>
      <c r="J43" s="101" t="str">
        <f t="shared" si="3"/>
        <v/>
      </c>
    </row>
    <row r="44" spans="1:10" ht="25.5" customHeight="1" x14ac:dyDescent="0.2">
      <c r="A44" s="87">
        <v>3</v>
      </c>
      <c r="B44" s="106" t="s">
        <v>51</v>
      </c>
      <c r="C44" s="190" t="s">
        <v>52</v>
      </c>
      <c r="D44" s="190"/>
      <c r="E44" s="190"/>
      <c r="F44" s="107">
        <f>'02 05 Pol'!AE30</f>
        <v>0</v>
      </c>
      <c r="G44" s="100">
        <f>'02 05 Pol'!AF30</f>
        <v>0</v>
      </c>
      <c r="H44" s="100">
        <f t="shared" si="1"/>
        <v>0</v>
      </c>
      <c r="I44" s="100">
        <f t="shared" si="2"/>
        <v>0</v>
      </c>
      <c r="J44" s="101" t="str">
        <f t="shared" si="3"/>
        <v/>
      </c>
    </row>
    <row r="45" spans="1:10" ht="25.5" customHeight="1" x14ac:dyDescent="0.2">
      <c r="A45" s="87"/>
      <c r="B45" s="191" t="s">
        <v>53</v>
      </c>
      <c r="C45" s="192"/>
      <c r="D45" s="192"/>
      <c r="E45" s="193"/>
      <c r="F45" s="108">
        <f>SUMIF(A39:A44,"=1",F39:F44)</f>
        <v>0</v>
      </c>
      <c r="G45" s="109">
        <f>SUMIF(A39:A44,"=1",G39:G44)</f>
        <v>0</v>
      </c>
      <c r="H45" s="109">
        <f>SUMIF(A39:A44,"=1",H39:H44)</f>
        <v>0</v>
      </c>
      <c r="I45" s="109">
        <f>SUMIF(A39:A44,"=1",I39:I44)</f>
        <v>0</v>
      </c>
      <c r="J45" s="110">
        <f>SUMIF(A39:A44,"=1",J39:J44)</f>
        <v>0</v>
      </c>
    </row>
    <row r="47" spans="1:10" x14ac:dyDescent="0.2">
      <c r="A47" t="s">
        <v>55</v>
      </c>
      <c r="B47" t="s">
        <v>56</v>
      </c>
    </row>
    <row r="48" spans="1:10" x14ac:dyDescent="0.2">
      <c r="A48" t="s">
        <v>57</v>
      </c>
      <c r="B48" t="s">
        <v>58</v>
      </c>
    </row>
    <row r="49" spans="1:10" x14ac:dyDescent="0.2">
      <c r="A49" t="s">
        <v>59</v>
      </c>
      <c r="B49" t="s">
        <v>60</v>
      </c>
    </row>
    <row r="50" spans="1:10" x14ac:dyDescent="0.2">
      <c r="A50" t="s">
        <v>59</v>
      </c>
      <c r="B50" t="s">
        <v>61</v>
      </c>
    </row>
    <row r="51" spans="1:10" x14ac:dyDescent="0.2">
      <c r="A51" t="s">
        <v>59</v>
      </c>
      <c r="B51" t="s">
        <v>62</v>
      </c>
    </row>
    <row r="52" spans="1:10" x14ac:dyDescent="0.2">
      <c r="A52" t="s">
        <v>59</v>
      </c>
      <c r="B52" t="s">
        <v>63</v>
      </c>
    </row>
    <row r="55" spans="1:10" ht="15.75" x14ac:dyDescent="0.25">
      <c r="B55" s="119" t="s">
        <v>64</v>
      </c>
    </row>
    <row r="57" spans="1:10" ht="25.5" customHeight="1" x14ac:dyDescent="0.2">
      <c r="A57" s="121"/>
      <c r="B57" s="124" t="s">
        <v>18</v>
      </c>
      <c r="C57" s="124" t="s">
        <v>6</v>
      </c>
      <c r="D57" s="125"/>
      <c r="E57" s="125"/>
      <c r="F57" s="126" t="s">
        <v>65</v>
      </c>
      <c r="G57" s="126"/>
      <c r="H57" s="126"/>
      <c r="I57" s="126" t="s">
        <v>31</v>
      </c>
      <c r="J57" s="126" t="s">
        <v>0</v>
      </c>
    </row>
    <row r="58" spans="1:10" ht="36.75" customHeight="1" x14ac:dyDescent="0.2">
      <c r="A58" s="122"/>
      <c r="B58" s="127" t="s">
        <v>66</v>
      </c>
      <c r="C58" s="188" t="s">
        <v>67</v>
      </c>
      <c r="D58" s="189"/>
      <c r="E58" s="189"/>
      <c r="F58" s="136" t="s">
        <v>26</v>
      </c>
      <c r="G58" s="128"/>
      <c r="H58" s="128"/>
      <c r="I58" s="128">
        <f>'02 02 Pol'!G8</f>
        <v>0</v>
      </c>
      <c r="J58" s="133" t="str">
        <f>IF(I90=0,"",I58/I90*100)</f>
        <v/>
      </c>
    </row>
    <row r="59" spans="1:10" ht="36.75" customHeight="1" x14ac:dyDescent="0.2">
      <c r="A59" s="122"/>
      <c r="B59" s="127" t="s">
        <v>68</v>
      </c>
      <c r="C59" s="188" t="s">
        <v>69</v>
      </c>
      <c r="D59" s="189"/>
      <c r="E59" s="189"/>
      <c r="F59" s="136" t="s">
        <v>26</v>
      </c>
      <c r="G59" s="128"/>
      <c r="H59" s="128"/>
      <c r="I59" s="128">
        <f>'02 02 Pol'!G12</f>
        <v>0</v>
      </c>
      <c r="J59" s="133" t="str">
        <f>IF(I90=0,"",I59/I90*100)</f>
        <v/>
      </c>
    </row>
    <row r="60" spans="1:10" ht="36.75" customHeight="1" x14ac:dyDescent="0.2">
      <c r="A60" s="122"/>
      <c r="B60" s="127" t="s">
        <v>70</v>
      </c>
      <c r="C60" s="188" t="s">
        <v>71</v>
      </c>
      <c r="D60" s="189"/>
      <c r="E60" s="189"/>
      <c r="F60" s="136" t="s">
        <v>26</v>
      </c>
      <c r="G60" s="128"/>
      <c r="H60" s="128"/>
      <c r="I60" s="128">
        <f>'02 02 Pol'!G16</f>
        <v>0</v>
      </c>
      <c r="J60" s="133" t="str">
        <f>IF(I90=0,"",I60/I90*100)</f>
        <v/>
      </c>
    </row>
    <row r="61" spans="1:10" ht="36.75" customHeight="1" x14ac:dyDescent="0.2">
      <c r="A61" s="122"/>
      <c r="B61" s="127" t="s">
        <v>72</v>
      </c>
      <c r="C61" s="188" t="s">
        <v>73</v>
      </c>
      <c r="D61" s="189"/>
      <c r="E61" s="189"/>
      <c r="F61" s="136" t="s">
        <v>26</v>
      </c>
      <c r="G61" s="128"/>
      <c r="H61" s="128"/>
      <c r="I61" s="128">
        <f>'02 02 Pol'!G43</f>
        <v>0</v>
      </c>
      <c r="J61" s="133" t="str">
        <f>IF(I90=0,"",I61/I90*100)</f>
        <v/>
      </c>
    </row>
    <row r="62" spans="1:10" ht="36.75" customHeight="1" x14ac:dyDescent="0.2">
      <c r="A62" s="122"/>
      <c r="B62" s="127" t="s">
        <v>74</v>
      </c>
      <c r="C62" s="188" t="s">
        <v>75</v>
      </c>
      <c r="D62" s="189"/>
      <c r="E62" s="189"/>
      <c r="F62" s="136" t="s">
        <v>26</v>
      </c>
      <c r="G62" s="128"/>
      <c r="H62" s="128"/>
      <c r="I62" s="128">
        <f>'02 04 Pol'!G8</f>
        <v>0</v>
      </c>
      <c r="J62" s="133" t="str">
        <f>IF(I90=0,"",I62/I90*100)</f>
        <v/>
      </c>
    </row>
    <row r="63" spans="1:10" ht="36.75" customHeight="1" x14ac:dyDescent="0.2">
      <c r="A63" s="122"/>
      <c r="B63" s="127" t="s">
        <v>76</v>
      </c>
      <c r="C63" s="188" t="s">
        <v>77</v>
      </c>
      <c r="D63" s="189"/>
      <c r="E63" s="189"/>
      <c r="F63" s="136" t="s">
        <v>26</v>
      </c>
      <c r="G63" s="128"/>
      <c r="H63" s="128"/>
      <c r="I63" s="128">
        <f>'02 01 Pol'!G8+'02 02 Pol'!G48</f>
        <v>0</v>
      </c>
      <c r="J63" s="133" t="str">
        <f>IF(I90=0,"",I63/I90*100)</f>
        <v/>
      </c>
    </row>
    <row r="64" spans="1:10" ht="36.75" customHeight="1" x14ac:dyDescent="0.2">
      <c r="A64" s="122"/>
      <c r="B64" s="127" t="s">
        <v>78</v>
      </c>
      <c r="C64" s="188" t="s">
        <v>79</v>
      </c>
      <c r="D64" s="189"/>
      <c r="E64" s="189"/>
      <c r="F64" s="136" t="s">
        <v>26</v>
      </c>
      <c r="G64" s="128"/>
      <c r="H64" s="128"/>
      <c r="I64" s="128">
        <f>'02 02 Pol'!G53</f>
        <v>0</v>
      </c>
      <c r="J64" s="133" t="str">
        <f>IF(I90=0,"",I64/I90*100)</f>
        <v/>
      </c>
    </row>
    <row r="65" spans="1:10" ht="36.75" customHeight="1" x14ac:dyDescent="0.2">
      <c r="A65" s="122"/>
      <c r="B65" s="127" t="s">
        <v>80</v>
      </c>
      <c r="C65" s="188" t="s">
        <v>81</v>
      </c>
      <c r="D65" s="189"/>
      <c r="E65" s="189"/>
      <c r="F65" s="136" t="s">
        <v>26</v>
      </c>
      <c r="G65" s="128"/>
      <c r="H65" s="128"/>
      <c r="I65" s="128">
        <f>'02 01 Pol'!G13</f>
        <v>0</v>
      </c>
      <c r="J65" s="133" t="str">
        <f>IF(I90=0,"",I65/I90*100)</f>
        <v/>
      </c>
    </row>
    <row r="66" spans="1:10" ht="36.75" customHeight="1" x14ac:dyDescent="0.2">
      <c r="A66" s="122"/>
      <c r="B66" s="127" t="s">
        <v>82</v>
      </c>
      <c r="C66" s="188" t="s">
        <v>83</v>
      </c>
      <c r="D66" s="189"/>
      <c r="E66" s="189"/>
      <c r="F66" s="136" t="s">
        <v>26</v>
      </c>
      <c r="G66" s="128"/>
      <c r="H66" s="128"/>
      <c r="I66" s="128">
        <f>'02 01 Pol'!G34</f>
        <v>0</v>
      </c>
      <c r="J66" s="133" t="str">
        <f>IF(I90=0,"",I66/I90*100)</f>
        <v/>
      </c>
    </row>
    <row r="67" spans="1:10" ht="36.75" customHeight="1" x14ac:dyDescent="0.2">
      <c r="A67" s="122"/>
      <c r="B67" s="127" t="s">
        <v>84</v>
      </c>
      <c r="C67" s="188" t="s">
        <v>85</v>
      </c>
      <c r="D67" s="189"/>
      <c r="E67" s="189"/>
      <c r="F67" s="136" t="s">
        <v>26</v>
      </c>
      <c r="G67" s="128"/>
      <c r="H67" s="128"/>
      <c r="I67" s="128">
        <f>'02 01 Pol'!G37+'02 02 Pol'!G59+'02 04 Pol'!G12</f>
        <v>0</v>
      </c>
      <c r="J67" s="133" t="str">
        <f>IF(I90=0,"",I67/I90*100)</f>
        <v/>
      </c>
    </row>
    <row r="68" spans="1:10" ht="36.75" customHeight="1" x14ac:dyDescent="0.2">
      <c r="A68" s="122"/>
      <c r="B68" s="127" t="s">
        <v>86</v>
      </c>
      <c r="C68" s="188" t="s">
        <v>87</v>
      </c>
      <c r="D68" s="189"/>
      <c r="E68" s="189"/>
      <c r="F68" s="136" t="s">
        <v>27</v>
      </c>
      <c r="G68" s="128"/>
      <c r="H68" s="128"/>
      <c r="I68" s="128">
        <f>'02 02 Pol'!G63</f>
        <v>0</v>
      </c>
      <c r="J68" s="133" t="str">
        <f>IF(I90=0,"",I68/I90*100)</f>
        <v/>
      </c>
    </row>
    <row r="69" spans="1:10" ht="36.75" customHeight="1" x14ac:dyDescent="0.2">
      <c r="A69" s="122"/>
      <c r="B69" s="127" t="s">
        <v>88</v>
      </c>
      <c r="C69" s="188" t="s">
        <v>89</v>
      </c>
      <c r="D69" s="189"/>
      <c r="E69" s="189"/>
      <c r="F69" s="136" t="s">
        <v>27</v>
      </c>
      <c r="G69" s="128"/>
      <c r="H69" s="128"/>
      <c r="I69" s="128">
        <f>'02 04 Pol'!G14</f>
        <v>0</v>
      </c>
      <c r="J69" s="133" t="str">
        <f>IF(I90=0,"",I69/I90*100)</f>
        <v/>
      </c>
    </row>
    <row r="70" spans="1:10" ht="36.75" customHeight="1" x14ac:dyDescent="0.2">
      <c r="A70" s="122"/>
      <c r="B70" s="127" t="s">
        <v>90</v>
      </c>
      <c r="C70" s="188" t="s">
        <v>91</v>
      </c>
      <c r="D70" s="189"/>
      <c r="E70" s="189"/>
      <c r="F70" s="136" t="s">
        <v>27</v>
      </c>
      <c r="G70" s="128"/>
      <c r="H70" s="128"/>
      <c r="I70" s="128">
        <f>'02 02 Pol'!G75</f>
        <v>0</v>
      </c>
      <c r="J70" s="133" t="str">
        <f>IF(I90=0,"",I70/I90*100)</f>
        <v/>
      </c>
    </row>
    <row r="71" spans="1:10" ht="36.75" customHeight="1" x14ac:dyDescent="0.2">
      <c r="A71" s="122"/>
      <c r="B71" s="127" t="s">
        <v>92</v>
      </c>
      <c r="C71" s="188" t="s">
        <v>93</v>
      </c>
      <c r="D71" s="189"/>
      <c r="E71" s="189"/>
      <c r="F71" s="136" t="s">
        <v>27</v>
      </c>
      <c r="G71" s="128"/>
      <c r="H71" s="128"/>
      <c r="I71" s="128">
        <f>'02 04 Pol'!G19</f>
        <v>0</v>
      </c>
      <c r="J71" s="133" t="str">
        <f>IF(I90=0,"",I71/I90*100)</f>
        <v/>
      </c>
    </row>
    <row r="72" spans="1:10" ht="36.75" customHeight="1" x14ac:dyDescent="0.2">
      <c r="A72" s="122"/>
      <c r="B72" s="127" t="s">
        <v>94</v>
      </c>
      <c r="C72" s="188" t="s">
        <v>95</v>
      </c>
      <c r="D72" s="189"/>
      <c r="E72" s="189"/>
      <c r="F72" s="136" t="s">
        <v>27</v>
      </c>
      <c r="G72" s="128"/>
      <c r="H72" s="128"/>
      <c r="I72" s="128">
        <f>'02 01 Pol'!G39+'02 04 Pol'!G32</f>
        <v>0</v>
      </c>
      <c r="J72" s="133" t="str">
        <f>IF(I90=0,"",I72/I90*100)</f>
        <v/>
      </c>
    </row>
    <row r="73" spans="1:10" ht="36.75" customHeight="1" x14ac:dyDescent="0.2">
      <c r="A73" s="122"/>
      <c r="B73" s="127" t="s">
        <v>96</v>
      </c>
      <c r="C73" s="188" t="s">
        <v>97</v>
      </c>
      <c r="D73" s="189"/>
      <c r="E73" s="189"/>
      <c r="F73" s="136" t="s">
        <v>27</v>
      </c>
      <c r="G73" s="128"/>
      <c r="H73" s="128"/>
      <c r="I73" s="128">
        <f>'02 01 Pol'!G44+'02 04 Pol'!G47</f>
        <v>0</v>
      </c>
      <c r="J73" s="133" t="str">
        <f>IF(I90=0,"",I73/I90*100)</f>
        <v/>
      </c>
    </row>
    <row r="74" spans="1:10" ht="36.75" customHeight="1" x14ac:dyDescent="0.2">
      <c r="A74" s="122"/>
      <c r="B74" s="127" t="s">
        <v>98</v>
      </c>
      <c r="C74" s="188" t="s">
        <v>99</v>
      </c>
      <c r="D74" s="189"/>
      <c r="E74" s="189"/>
      <c r="F74" s="136" t="s">
        <v>27</v>
      </c>
      <c r="G74" s="128"/>
      <c r="H74" s="128"/>
      <c r="I74" s="128">
        <f>'02 05 Pol'!G8</f>
        <v>0</v>
      </c>
      <c r="J74" s="133" t="str">
        <f>IF(I90=0,"",I74/I90*100)</f>
        <v/>
      </c>
    </row>
    <row r="75" spans="1:10" ht="36.75" customHeight="1" x14ac:dyDescent="0.2">
      <c r="A75" s="122"/>
      <c r="B75" s="127" t="s">
        <v>100</v>
      </c>
      <c r="C75" s="188" t="s">
        <v>101</v>
      </c>
      <c r="D75" s="189"/>
      <c r="E75" s="189"/>
      <c r="F75" s="136" t="s">
        <v>27</v>
      </c>
      <c r="G75" s="128"/>
      <c r="H75" s="128"/>
      <c r="I75" s="128">
        <f>'02 05 Pol'!G14</f>
        <v>0</v>
      </c>
      <c r="J75" s="133" t="str">
        <f>IF(I90=0,"",I75/I90*100)</f>
        <v/>
      </c>
    </row>
    <row r="76" spans="1:10" ht="36.75" customHeight="1" x14ac:dyDescent="0.2">
      <c r="A76" s="122"/>
      <c r="B76" s="127" t="s">
        <v>102</v>
      </c>
      <c r="C76" s="188" t="s">
        <v>103</v>
      </c>
      <c r="D76" s="189"/>
      <c r="E76" s="189"/>
      <c r="F76" s="136" t="s">
        <v>27</v>
      </c>
      <c r="G76" s="128"/>
      <c r="H76" s="128"/>
      <c r="I76" s="128">
        <f>'02 05 Pol'!G18</f>
        <v>0</v>
      </c>
      <c r="J76" s="133" t="str">
        <f>IF(I90=0,"",I76/I90*100)</f>
        <v/>
      </c>
    </row>
    <row r="77" spans="1:10" ht="36.75" customHeight="1" x14ac:dyDescent="0.2">
      <c r="A77" s="122"/>
      <c r="B77" s="127" t="s">
        <v>104</v>
      </c>
      <c r="C77" s="188" t="s">
        <v>105</v>
      </c>
      <c r="D77" s="189"/>
      <c r="E77" s="189"/>
      <c r="F77" s="136" t="s">
        <v>27</v>
      </c>
      <c r="G77" s="128"/>
      <c r="H77" s="128"/>
      <c r="I77" s="128">
        <f>'02 01 Pol'!G48+'02 05 Pol'!G24</f>
        <v>0</v>
      </c>
      <c r="J77" s="133" t="str">
        <f>IF(I90=0,"",I77/I90*100)</f>
        <v/>
      </c>
    </row>
    <row r="78" spans="1:10" ht="36.75" customHeight="1" x14ac:dyDescent="0.2">
      <c r="A78" s="122"/>
      <c r="B78" s="127" t="s">
        <v>106</v>
      </c>
      <c r="C78" s="188" t="s">
        <v>107</v>
      </c>
      <c r="D78" s="189"/>
      <c r="E78" s="189"/>
      <c r="F78" s="136" t="s">
        <v>27</v>
      </c>
      <c r="G78" s="128"/>
      <c r="H78" s="128"/>
      <c r="I78" s="128">
        <f>'02 01 Pol'!G53</f>
        <v>0</v>
      </c>
      <c r="J78" s="133" t="str">
        <f>IF(I90=0,"",I78/I90*100)</f>
        <v/>
      </c>
    </row>
    <row r="79" spans="1:10" ht="36.75" customHeight="1" x14ac:dyDescent="0.2">
      <c r="A79" s="122"/>
      <c r="B79" s="127" t="s">
        <v>108</v>
      </c>
      <c r="C79" s="188" t="s">
        <v>109</v>
      </c>
      <c r="D79" s="189"/>
      <c r="E79" s="189"/>
      <c r="F79" s="136" t="s">
        <v>27</v>
      </c>
      <c r="G79" s="128"/>
      <c r="H79" s="128"/>
      <c r="I79" s="128">
        <f>'02 01 Pol'!G60+'02 02 Pol'!G77</f>
        <v>0</v>
      </c>
      <c r="J79" s="133" t="str">
        <f>IF(I90=0,"",I79/I90*100)</f>
        <v/>
      </c>
    </row>
    <row r="80" spans="1:10" ht="36.75" customHeight="1" x14ac:dyDescent="0.2">
      <c r="A80" s="122"/>
      <c r="B80" s="127" t="s">
        <v>110</v>
      </c>
      <c r="C80" s="188" t="s">
        <v>111</v>
      </c>
      <c r="D80" s="189"/>
      <c r="E80" s="189"/>
      <c r="F80" s="136" t="s">
        <v>27</v>
      </c>
      <c r="G80" s="128"/>
      <c r="H80" s="128"/>
      <c r="I80" s="128">
        <f>'02 01 Pol'!G62</f>
        <v>0</v>
      </c>
      <c r="J80" s="133" t="str">
        <f>IF(I90=0,"",I80/I90*100)</f>
        <v/>
      </c>
    </row>
    <row r="81" spans="1:10" ht="36.75" customHeight="1" x14ac:dyDescent="0.2">
      <c r="A81" s="122"/>
      <c r="B81" s="127" t="s">
        <v>112</v>
      </c>
      <c r="C81" s="188" t="s">
        <v>113</v>
      </c>
      <c r="D81" s="189"/>
      <c r="E81" s="189"/>
      <c r="F81" s="136" t="s">
        <v>27</v>
      </c>
      <c r="G81" s="128"/>
      <c r="H81" s="128"/>
      <c r="I81" s="128">
        <f>'02 02 Pol'!G84</f>
        <v>0</v>
      </c>
      <c r="J81" s="133" t="str">
        <f>IF(I90=0,"",I81/I90*100)</f>
        <v/>
      </c>
    </row>
    <row r="82" spans="1:10" ht="36.75" customHeight="1" x14ac:dyDescent="0.2">
      <c r="A82" s="122"/>
      <c r="B82" s="127" t="s">
        <v>114</v>
      </c>
      <c r="C82" s="188" t="s">
        <v>115</v>
      </c>
      <c r="D82" s="189"/>
      <c r="E82" s="189"/>
      <c r="F82" s="136" t="s">
        <v>27</v>
      </c>
      <c r="G82" s="128"/>
      <c r="H82" s="128"/>
      <c r="I82" s="128">
        <f>'02 01 Pol'!G66+'02 02 Pol'!G105</f>
        <v>0</v>
      </c>
      <c r="J82" s="133" t="str">
        <f>IF(I90=0,"",I82/I90*100)</f>
        <v/>
      </c>
    </row>
    <row r="83" spans="1:10" ht="36.75" customHeight="1" x14ac:dyDescent="0.2">
      <c r="A83" s="122"/>
      <c r="B83" s="127" t="s">
        <v>116</v>
      </c>
      <c r="C83" s="188" t="s">
        <v>117</v>
      </c>
      <c r="D83" s="189"/>
      <c r="E83" s="189"/>
      <c r="F83" s="136" t="s">
        <v>27</v>
      </c>
      <c r="G83" s="128"/>
      <c r="H83" s="128"/>
      <c r="I83" s="128">
        <f>'02 02 Pol'!G119</f>
        <v>0</v>
      </c>
      <c r="J83" s="133" t="str">
        <f>IF(I90=0,"",I83/I90*100)</f>
        <v/>
      </c>
    </row>
    <row r="84" spans="1:10" ht="36.75" customHeight="1" x14ac:dyDescent="0.2">
      <c r="A84" s="122"/>
      <c r="B84" s="127" t="s">
        <v>118</v>
      </c>
      <c r="C84" s="188" t="s">
        <v>119</v>
      </c>
      <c r="D84" s="189"/>
      <c r="E84" s="189"/>
      <c r="F84" s="136" t="s">
        <v>27</v>
      </c>
      <c r="G84" s="128"/>
      <c r="H84" s="128"/>
      <c r="I84" s="128">
        <f>'02 02 Pol'!G140</f>
        <v>0</v>
      </c>
      <c r="J84" s="133" t="str">
        <f>IF(I90=0,"",I84/I90*100)</f>
        <v/>
      </c>
    </row>
    <row r="85" spans="1:10" ht="36.75" customHeight="1" x14ac:dyDescent="0.2">
      <c r="A85" s="122"/>
      <c r="B85" s="127" t="s">
        <v>120</v>
      </c>
      <c r="C85" s="188" t="s">
        <v>121</v>
      </c>
      <c r="D85" s="189"/>
      <c r="E85" s="189"/>
      <c r="F85" s="136" t="s">
        <v>27</v>
      </c>
      <c r="G85" s="128"/>
      <c r="H85" s="128"/>
      <c r="I85" s="128">
        <f>'02 01 Pol'!G70+'02 02 Pol'!G143</f>
        <v>0</v>
      </c>
      <c r="J85" s="133" t="str">
        <f>IF(I90=0,"",I85/I90*100)</f>
        <v/>
      </c>
    </row>
    <row r="86" spans="1:10" ht="36.75" customHeight="1" x14ac:dyDescent="0.2">
      <c r="A86" s="122"/>
      <c r="B86" s="127" t="s">
        <v>122</v>
      </c>
      <c r="C86" s="188" t="s">
        <v>123</v>
      </c>
      <c r="D86" s="189"/>
      <c r="E86" s="189"/>
      <c r="F86" s="136" t="s">
        <v>28</v>
      </c>
      <c r="G86" s="128"/>
      <c r="H86" s="128"/>
      <c r="I86" s="128">
        <f>'02 01 Pol'!G74+'02 02 Pol'!G152</f>
        <v>0</v>
      </c>
      <c r="J86" s="133" t="str">
        <f>IF(I90=0,"",I86/I90*100)</f>
        <v/>
      </c>
    </row>
    <row r="87" spans="1:10" ht="36.75" customHeight="1" x14ac:dyDescent="0.2">
      <c r="A87" s="122"/>
      <c r="B87" s="127" t="s">
        <v>124</v>
      </c>
      <c r="C87" s="188" t="s">
        <v>125</v>
      </c>
      <c r="D87" s="189"/>
      <c r="E87" s="189"/>
      <c r="F87" s="136" t="s">
        <v>28</v>
      </c>
      <c r="G87" s="128"/>
      <c r="H87" s="128"/>
      <c r="I87" s="128">
        <f>'02 02 Pol'!G155</f>
        <v>0</v>
      </c>
      <c r="J87" s="133" t="str">
        <f>IF(I90=0,"",I87/I90*100)</f>
        <v/>
      </c>
    </row>
    <row r="88" spans="1:10" ht="36.75" customHeight="1" x14ac:dyDescent="0.2">
      <c r="A88" s="122"/>
      <c r="B88" s="127" t="s">
        <v>126</v>
      </c>
      <c r="C88" s="188" t="s">
        <v>127</v>
      </c>
      <c r="D88" s="189"/>
      <c r="E88" s="189"/>
      <c r="F88" s="136" t="s">
        <v>128</v>
      </c>
      <c r="G88" s="128"/>
      <c r="H88" s="128"/>
      <c r="I88" s="128">
        <f>'02 01 Pol'!G76+'02 04 Pol'!G70</f>
        <v>0</v>
      </c>
      <c r="J88" s="133" t="str">
        <f>IF(I90=0,"",I88/I90*100)</f>
        <v/>
      </c>
    </row>
    <row r="89" spans="1:10" ht="36.75" customHeight="1" x14ac:dyDescent="0.2">
      <c r="A89" s="122"/>
      <c r="B89" s="127" t="s">
        <v>129</v>
      </c>
      <c r="C89" s="188" t="s">
        <v>29</v>
      </c>
      <c r="D89" s="189"/>
      <c r="E89" s="189"/>
      <c r="F89" s="136" t="s">
        <v>129</v>
      </c>
      <c r="G89" s="128"/>
      <c r="H89" s="128"/>
      <c r="I89" s="128">
        <f>'02 02 Pol'!G158</f>
        <v>0</v>
      </c>
      <c r="J89" s="133" t="str">
        <f>IF(I90=0,"",I89/I90*100)</f>
        <v/>
      </c>
    </row>
    <row r="90" spans="1:10" ht="25.5" customHeight="1" x14ac:dyDescent="0.2">
      <c r="A90" s="123"/>
      <c r="B90" s="129" t="s">
        <v>1</v>
      </c>
      <c r="C90" s="130"/>
      <c r="D90" s="131"/>
      <c r="E90" s="131"/>
      <c r="F90" s="137"/>
      <c r="G90" s="132"/>
      <c r="H90" s="132"/>
      <c r="I90" s="132">
        <f>SUM(I58:I89)</f>
        <v>0</v>
      </c>
      <c r="J90" s="134">
        <f>SUM(J58:J89)</f>
        <v>0</v>
      </c>
    </row>
    <row r="91" spans="1:10" x14ac:dyDescent="0.2">
      <c r="F91" s="86"/>
      <c r="G91" s="86"/>
      <c r="H91" s="86"/>
      <c r="I91" s="86"/>
      <c r="J91" s="135"/>
    </row>
    <row r="92" spans="1:10" x14ac:dyDescent="0.2">
      <c r="F92" s="86"/>
      <c r="G92" s="86"/>
      <c r="H92" s="86"/>
      <c r="I92" s="86"/>
      <c r="J92" s="135"/>
    </row>
    <row r="93" spans="1:10" x14ac:dyDescent="0.2">
      <c r="F93" s="86"/>
      <c r="G93" s="86"/>
      <c r="H93" s="86"/>
      <c r="I93" s="86"/>
      <c r="J93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B45:E45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  <mergeCell ref="C80:E80"/>
    <mergeCell ref="C86:E86"/>
    <mergeCell ref="C87:E87"/>
    <mergeCell ref="C88:E88"/>
    <mergeCell ref="C89:E89"/>
    <mergeCell ref="C81:E81"/>
    <mergeCell ref="C82:E82"/>
    <mergeCell ref="C83:E83"/>
    <mergeCell ref="C84:E84"/>
    <mergeCell ref="C85:E8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2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9" t="s">
        <v>7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50" t="s">
        <v>8</v>
      </c>
      <c r="B2" s="49"/>
      <c r="C2" s="241"/>
      <c r="D2" s="241"/>
      <c r="E2" s="241"/>
      <c r="F2" s="241"/>
      <c r="G2" s="242"/>
    </row>
    <row r="3" spans="1:7" ht="24.95" customHeight="1" x14ac:dyDescent="0.2">
      <c r="A3" s="50" t="s">
        <v>9</v>
      </c>
      <c r="B3" s="49"/>
      <c r="C3" s="241"/>
      <c r="D3" s="241"/>
      <c r="E3" s="241"/>
      <c r="F3" s="241"/>
      <c r="G3" s="242"/>
    </row>
    <row r="4" spans="1:7" ht="24.95" customHeight="1" x14ac:dyDescent="0.2">
      <c r="A4" s="50" t="s">
        <v>10</v>
      </c>
      <c r="B4" s="49"/>
      <c r="C4" s="241"/>
      <c r="D4" s="241"/>
      <c r="E4" s="241"/>
      <c r="F4" s="241"/>
      <c r="G4" s="24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2D8B0-F881-442A-923F-05C05ADD9E5D}">
  <sheetPr>
    <outlinePr summaryBelow="0"/>
  </sheetPr>
  <dimension ref="A1:BH5000"/>
  <sheetViews>
    <sheetView workbookViewId="0">
      <pane ySplit="7" topLeftCell="A64" activePane="bottomLeft" state="frozen"/>
      <selection activeCell="E2" sqref="E2:J2"/>
      <selection pane="bottomLeft" activeCell="E78" sqref="E78:E79"/>
    </sheetView>
  </sheetViews>
  <sheetFormatPr defaultRowHeight="12.75" outlineLevelRow="3" x14ac:dyDescent="0.2"/>
  <cols>
    <col min="1" max="1" width="3.42578125" customWidth="1"/>
    <col min="2" max="2" width="12.7109375" style="120" customWidth="1"/>
    <col min="3" max="3" width="38.28515625" style="120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5" t="s">
        <v>655</v>
      </c>
      <c r="B1" s="255"/>
      <c r="C1" s="255"/>
      <c r="D1" s="255"/>
      <c r="E1" s="255"/>
      <c r="F1" s="255"/>
      <c r="G1" s="255"/>
      <c r="AG1" t="s">
        <v>131</v>
      </c>
    </row>
    <row r="2" spans="1:60" ht="25.15" customHeight="1" x14ac:dyDescent="0.2">
      <c r="A2" s="50" t="s">
        <v>8</v>
      </c>
      <c r="B2" s="49" t="s">
        <v>41</v>
      </c>
      <c r="C2" s="256" t="s">
        <v>42</v>
      </c>
      <c r="D2" s="257"/>
      <c r="E2" s="257"/>
      <c r="F2" s="257"/>
      <c r="G2" s="258"/>
      <c r="AG2" t="s">
        <v>132</v>
      </c>
    </row>
    <row r="3" spans="1:60" ht="25.15" customHeight="1" x14ac:dyDescent="0.2">
      <c r="A3" s="50" t="s">
        <v>9</v>
      </c>
      <c r="B3" s="49" t="s">
        <v>44</v>
      </c>
      <c r="C3" s="256" t="s">
        <v>654</v>
      </c>
      <c r="D3" s="257"/>
      <c r="E3" s="257"/>
      <c r="F3" s="257"/>
      <c r="G3" s="258"/>
      <c r="AC3" s="120" t="s">
        <v>132</v>
      </c>
      <c r="AG3" t="s">
        <v>133</v>
      </c>
    </row>
    <row r="4" spans="1:60" ht="25.15" customHeight="1" x14ac:dyDescent="0.2">
      <c r="A4" s="139" t="s">
        <v>10</v>
      </c>
      <c r="B4" s="140" t="s">
        <v>46</v>
      </c>
      <c r="C4" s="259" t="s">
        <v>47</v>
      </c>
      <c r="D4" s="260"/>
      <c r="E4" s="260"/>
      <c r="F4" s="260"/>
      <c r="G4" s="261"/>
      <c r="AG4" t="s">
        <v>134</v>
      </c>
    </row>
    <row r="5" spans="1:60" x14ac:dyDescent="0.2">
      <c r="D5" s="10"/>
    </row>
    <row r="6" spans="1:60" ht="38.25" x14ac:dyDescent="0.2">
      <c r="A6" s="142" t="s">
        <v>135</v>
      </c>
      <c r="B6" s="144" t="s">
        <v>136</v>
      </c>
      <c r="C6" s="144" t="s">
        <v>137</v>
      </c>
      <c r="D6" s="143" t="s">
        <v>138</v>
      </c>
      <c r="E6" s="142" t="s">
        <v>139</v>
      </c>
      <c r="F6" s="141" t="s">
        <v>140</v>
      </c>
      <c r="G6" s="142" t="s">
        <v>31</v>
      </c>
      <c r="H6" s="145" t="s">
        <v>32</v>
      </c>
      <c r="I6" s="145" t="s">
        <v>141</v>
      </c>
      <c r="J6" s="145" t="s">
        <v>33</v>
      </c>
      <c r="K6" s="145" t="s">
        <v>142</v>
      </c>
      <c r="L6" s="145" t="s">
        <v>143</v>
      </c>
      <c r="M6" s="145" t="s">
        <v>144</v>
      </c>
      <c r="N6" s="145" t="s">
        <v>145</v>
      </c>
      <c r="O6" s="145" t="s">
        <v>146</v>
      </c>
      <c r="P6" s="145" t="s">
        <v>147</v>
      </c>
      <c r="Q6" s="145" t="s">
        <v>148</v>
      </c>
      <c r="R6" s="145" t="s">
        <v>149</v>
      </c>
      <c r="S6" s="145" t="s">
        <v>150</v>
      </c>
      <c r="T6" s="145" t="s">
        <v>151</v>
      </c>
      <c r="U6" s="145" t="s">
        <v>152</v>
      </c>
      <c r="V6" s="145" t="s">
        <v>153</v>
      </c>
      <c r="W6" s="145" t="s">
        <v>154</v>
      </c>
      <c r="X6" s="145" t="s">
        <v>155</v>
      </c>
      <c r="Y6" s="145" t="s">
        <v>156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2" t="s">
        <v>157</v>
      </c>
      <c r="B8" s="163" t="s">
        <v>76</v>
      </c>
      <c r="C8" s="181" t="s">
        <v>77</v>
      </c>
      <c r="D8" s="164"/>
      <c r="E8" s="165"/>
      <c r="F8" s="166"/>
      <c r="G8" s="167">
        <f>SUMIF(AG9:AG12,"&lt;&gt;NOR",G9:G12)</f>
        <v>0</v>
      </c>
      <c r="H8" s="161"/>
      <c r="I8" s="161">
        <f>SUM(I9:I12)</f>
        <v>1360.1</v>
      </c>
      <c r="J8" s="161"/>
      <c r="K8" s="161">
        <f>SUM(K9:K12)</f>
        <v>1891.91</v>
      </c>
      <c r="L8" s="161"/>
      <c r="M8" s="161">
        <f>SUM(M9:M12)</f>
        <v>0</v>
      </c>
      <c r="N8" s="160"/>
      <c r="O8" s="160">
        <f>SUM(O9:O12)</f>
        <v>0.03</v>
      </c>
      <c r="P8" s="160"/>
      <c r="Q8" s="160">
        <f>SUM(Q9:Q12)</f>
        <v>0</v>
      </c>
      <c r="R8" s="161"/>
      <c r="S8" s="161"/>
      <c r="T8" s="161"/>
      <c r="U8" s="161"/>
      <c r="V8" s="161">
        <f>SUM(V9:V12)</f>
        <v>3.97</v>
      </c>
      <c r="W8" s="161"/>
      <c r="X8" s="161"/>
      <c r="Y8" s="161"/>
      <c r="AG8" t="s">
        <v>158</v>
      </c>
    </row>
    <row r="9" spans="1:60" outlineLevel="1" x14ac:dyDescent="0.2">
      <c r="A9" s="169">
        <v>1</v>
      </c>
      <c r="B9" s="170" t="s">
        <v>159</v>
      </c>
      <c r="C9" s="182" t="s">
        <v>160</v>
      </c>
      <c r="D9" s="171" t="s">
        <v>161</v>
      </c>
      <c r="E9" s="172">
        <v>18.53</v>
      </c>
      <c r="F9" s="173"/>
      <c r="G9" s="174">
        <f>ROUND(E9*F9,2)</f>
        <v>0</v>
      </c>
      <c r="H9" s="157">
        <v>73.400000000000006</v>
      </c>
      <c r="I9" s="156">
        <f>ROUND(E9*H9,2)</f>
        <v>1360.1</v>
      </c>
      <c r="J9" s="157">
        <v>102.1</v>
      </c>
      <c r="K9" s="156">
        <f>ROUND(E9*J9,2)</f>
        <v>1891.91</v>
      </c>
      <c r="L9" s="156">
        <v>21</v>
      </c>
      <c r="M9" s="156">
        <f>G9*(1+L9/100)</f>
        <v>0</v>
      </c>
      <c r="N9" s="155">
        <v>1.58E-3</v>
      </c>
      <c r="O9" s="155">
        <f>ROUND(E9*N9,2)</f>
        <v>0.03</v>
      </c>
      <c r="P9" s="155">
        <v>0</v>
      </c>
      <c r="Q9" s="155">
        <f>ROUND(E9*P9,2)</f>
        <v>0</v>
      </c>
      <c r="R9" s="156"/>
      <c r="S9" s="156" t="s">
        <v>162</v>
      </c>
      <c r="T9" s="156" t="s">
        <v>163</v>
      </c>
      <c r="U9" s="156">
        <v>0.214</v>
      </c>
      <c r="V9" s="156">
        <f>ROUND(E9*U9,2)</f>
        <v>3.97</v>
      </c>
      <c r="W9" s="156"/>
      <c r="X9" s="156" t="s">
        <v>164</v>
      </c>
      <c r="Y9" s="156" t="s">
        <v>165</v>
      </c>
      <c r="Z9" s="146"/>
      <c r="AA9" s="146"/>
      <c r="AB9" s="146"/>
      <c r="AC9" s="146"/>
      <c r="AD9" s="146"/>
      <c r="AE9" s="146"/>
      <c r="AF9" s="146"/>
      <c r="AG9" s="146" t="s">
        <v>166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 x14ac:dyDescent="0.2">
      <c r="A10" s="153"/>
      <c r="B10" s="154"/>
      <c r="C10" s="183" t="s">
        <v>167</v>
      </c>
      <c r="D10" s="158"/>
      <c r="E10" s="159">
        <v>4.34</v>
      </c>
      <c r="F10" s="156"/>
      <c r="G10" s="156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168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3" x14ac:dyDescent="0.2">
      <c r="A11" s="153"/>
      <c r="B11" s="154"/>
      <c r="C11" s="183" t="s">
        <v>169</v>
      </c>
      <c r="D11" s="158"/>
      <c r="E11" s="159">
        <v>2.9</v>
      </c>
      <c r="F11" s="156"/>
      <c r="G11" s="156"/>
      <c r="H11" s="156"/>
      <c r="I11" s="156"/>
      <c r="J11" s="156"/>
      <c r="K11" s="156"/>
      <c r="L11" s="156"/>
      <c r="M11" s="156"/>
      <c r="N11" s="155"/>
      <c r="O11" s="155"/>
      <c r="P11" s="155"/>
      <c r="Q11" s="155"/>
      <c r="R11" s="156"/>
      <c r="S11" s="156"/>
      <c r="T11" s="156"/>
      <c r="U11" s="156"/>
      <c r="V11" s="156"/>
      <c r="W11" s="156"/>
      <c r="X11" s="156"/>
      <c r="Y11" s="156"/>
      <c r="Z11" s="146"/>
      <c r="AA11" s="146"/>
      <c r="AB11" s="146"/>
      <c r="AC11" s="146"/>
      <c r="AD11" s="146"/>
      <c r="AE11" s="146"/>
      <c r="AF11" s="146"/>
      <c r="AG11" s="146" t="s">
        <v>168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3" x14ac:dyDescent="0.2">
      <c r="A12" s="153"/>
      <c r="B12" s="154"/>
      <c r="C12" s="183" t="s">
        <v>170</v>
      </c>
      <c r="D12" s="158"/>
      <c r="E12" s="159">
        <v>11.29</v>
      </c>
      <c r="F12" s="156"/>
      <c r="G12" s="156"/>
      <c r="H12" s="156"/>
      <c r="I12" s="156"/>
      <c r="J12" s="156"/>
      <c r="K12" s="156"/>
      <c r="L12" s="156"/>
      <c r="M12" s="156"/>
      <c r="N12" s="155"/>
      <c r="O12" s="155"/>
      <c r="P12" s="155"/>
      <c r="Q12" s="155"/>
      <c r="R12" s="156"/>
      <c r="S12" s="156"/>
      <c r="T12" s="156"/>
      <c r="U12" s="156"/>
      <c r="V12" s="156"/>
      <c r="W12" s="156"/>
      <c r="X12" s="156"/>
      <c r="Y12" s="156"/>
      <c r="Z12" s="146"/>
      <c r="AA12" s="146"/>
      <c r="AB12" s="146"/>
      <c r="AC12" s="146"/>
      <c r="AD12" s="146"/>
      <c r="AE12" s="146"/>
      <c r="AF12" s="146"/>
      <c r="AG12" s="146" t="s">
        <v>168</v>
      </c>
      <c r="AH12" s="146">
        <v>0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x14ac:dyDescent="0.2">
      <c r="A13" s="162" t="s">
        <v>157</v>
      </c>
      <c r="B13" s="163" t="s">
        <v>80</v>
      </c>
      <c r="C13" s="181" t="s">
        <v>81</v>
      </c>
      <c r="D13" s="164"/>
      <c r="E13" s="165"/>
      <c r="F13" s="166"/>
      <c r="G13" s="167">
        <f>SUMIF(AG14:AG33,"&lt;&gt;NOR",G14:G33)</f>
        <v>0</v>
      </c>
      <c r="H13" s="161"/>
      <c r="I13" s="161">
        <f>SUM(I14:I33)</f>
        <v>145.35</v>
      </c>
      <c r="J13" s="161"/>
      <c r="K13" s="161">
        <f>SUM(K14:K33)</f>
        <v>28039.160000000003</v>
      </c>
      <c r="L13" s="161"/>
      <c r="M13" s="161">
        <f>SUM(M14:M33)</f>
        <v>0</v>
      </c>
      <c r="N13" s="160"/>
      <c r="O13" s="160">
        <f>SUM(O14:O33)</f>
        <v>0.01</v>
      </c>
      <c r="P13" s="160"/>
      <c r="Q13" s="160">
        <f>SUM(Q14:Q33)</f>
        <v>7.43</v>
      </c>
      <c r="R13" s="161"/>
      <c r="S13" s="161"/>
      <c r="T13" s="161"/>
      <c r="U13" s="161"/>
      <c r="V13" s="161">
        <f>SUM(V14:V33)</f>
        <v>107.78999999999999</v>
      </c>
      <c r="W13" s="161"/>
      <c r="X13" s="161"/>
      <c r="Y13" s="161"/>
      <c r="AG13" t="s">
        <v>158</v>
      </c>
    </row>
    <row r="14" spans="1:60" outlineLevel="1" x14ac:dyDescent="0.2">
      <c r="A14" s="169">
        <v>2</v>
      </c>
      <c r="B14" s="170" t="s">
        <v>171</v>
      </c>
      <c r="C14" s="182" t="s">
        <v>172</v>
      </c>
      <c r="D14" s="171" t="s">
        <v>161</v>
      </c>
      <c r="E14" s="172">
        <v>4.34</v>
      </c>
      <c r="F14" s="173"/>
      <c r="G14" s="174">
        <f>ROUND(E14*F14,2)</f>
        <v>0</v>
      </c>
      <c r="H14" s="157">
        <v>0</v>
      </c>
      <c r="I14" s="156">
        <f>ROUND(E14*H14,2)</f>
        <v>0</v>
      </c>
      <c r="J14" s="157">
        <v>75.7</v>
      </c>
      <c r="K14" s="156">
        <f>ROUND(E14*J14,2)</f>
        <v>328.54</v>
      </c>
      <c r="L14" s="156">
        <v>21</v>
      </c>
      <c r="M14" s="156">
        <f>G14*(1+L14/100)</f>
        <v>0</v>
      </c>
      <c r="N14" s="155">
        <v>0</v>
      </c>
      <c r="O14" s="155">
        <f>ROUND(E14*N14,2)</f>
        <v>0</v>
      </c>
      <c r="P14" s="155">
        <v>0.02</v>
      </c>
      <c r="Q14" s="155">
        <f>ROUND(E14*P14,2)</f>
        <v>0.09</v>
      </c>
      <c r="R14" s="156"/>
      <c r="S14" s="156" t="s">
        <v>162</v>
      </c>
      <c r="T14" s="156" t="s">
        <v>163</v>
      </c>
      <c r="U14" s="156">
        <v>0.14699999999999999</v>
      </c>
      <c r="V14" s="156">
        <f>ROUND(E14*U14,2)</f>
        <v>0.64</v>
      </c>
      <c r="W14" s="156"/>
      <c r="X14" s="156" t="s">
        <v>164</v>
      </c>
      <c r="Y14" s="156" t="s">
        <v>165</v>
      </c>
      <c r="Z14" s="146"/>
      <c r="AA14" s="146"/>
      <c r="AB14" s="146"/>
      <c r="AC14" s="146"/>
      <c r="AD14" s="146"/>
      <c r="AE14" s="146"/>
      <c r="AF14" s="146"/>
      <c r="AG14" s="146" t="s">
        <v>166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2" x14ac:dyDescent="0.2">
      <c r="A15" s="153"/>
      <c r="B15" s="154"/>
      <c r="C15" s="183" t="s">
        <v>167</v>
      </c>
      <c r="D15" s="158"/>
      <c r="E15" s="159">
        <v>4.34</v>
      </c>
      <c r="F15" s="156"/>
      <c r="G15" s="156"/>
      <c r="H15" s="156"/>
      <c r="I15" s="156"/>
      <c r="J15" s="156"/>
      <c r="K15" s="156"/>
      <c r="L15" s="156"/>
      <c r="M15" s="156"/>
      <c r="N15" s="155"/>
      <c r="O15" s="155"/>
      <c r="P15" s="155"/>
      <c r="Q15" s="155"/>
      <c r="R15" s="156"/>
      <c r="S15" s="156"/>
      <c r="T15" s="156"/>
      <c r="U15" s="156"/>
      <c r="V15" s="156"/>
      <c r="W15" s="156"/>
      <c r="X15" s="156"/>
      <c r="Y15" s="156"/>
      <c r="Z15" s="146"/>
      <c r="AA15" s="146"/>
      <c r="AB15" s="146"/>
      <c r="AC15" s="146"/>
      <c r="AD15" s="146"/>
      <c r="AE15" s="146"/>
      <c r="AF15" s="146"/>
      <c r="AG15" s="146" t="s">
        <v>168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75">
        <v>3</v>
      </c>
      <c r="B16" s="176" t="s">
        <v>173</v>
      </c>
      <c r="C16" s="184" t="s">
        <v>174</v>
      </c>
      <c r="D16" s="177" t="s">
        <v>175</v>
      </c>
      <c r="E16" s="178">
        <v>0.2</v>
      </c>
      <c r="F16" s="179"/>
      <c r="G16" s="180">
        <f>ROUND(E16*F16,2)</f>
        <v>0</v>
      </c>
      <c r="H16" s="157">
        <v>0</v>
      </c>
      <c r="I16" s="156">
        <f>ROUND(E16*H16,2)</f>
        <v>0</v>
      </c>
      <c r="J16" s="157">
        <v>6570</v>
      </c>
      <c r="K16" s="156">
        <f>ROUND(E16*J16,2)</f>
        <v>1314</v>
      </c>
      <c r="L16" s="156">
        <v>21</v>
      </c>
      <c r="M16" s="156">
        <f>G16*(1+L16/100)</f>
        <v>0</v>
      </c>
      <c r="N16" s="155">
        <v>0</v>
      </c>
      <c r="O16" s="155">
        <f>ROUND(E16*N16,2)</f>
        <v>0</v>
      </c>
      <c r="P16" s="155">
        <v>0</v>
      </c>
      <c r="Q16" s="155">
        <f>ROUND(E16*P16,2)</f>
        <v>0</v>
      </c>
      <c r="R16" s="156"/>
      <c r="S16" s="156" t="s">
        <v>162</v>
      </c>
      <c r="T16" s="156" t="s">
        <v>163</v>
      </c>
      <c r="U16" s="156">
        <v>12.555</v>
      </c>
      <c r="V16" s="156">
        <f>ROUND(E16*U16,2)</f>
        <v>2.5099999999999998</v>
      </c>
      <c r="W16" s="156"/>
      <c r="X16" s="156" t="s">
        <v>164</v>
      </c>
      <c r="Y16" s="156" t="s">
        <v>165</v>
      </c>
      <c r="Z16" s="146"/>
      <c r="AA16" s="146"/>
      <c r="AB16" s="146"/>
      <c r="AC16" s="146"/>
      <c r="AD16" s="146"/>
      <c r="AE16" s="146"/>
      <c r="AF16" s="146"/>
      <c r="AG16" s="146" t="s">
        <v>166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">
      <c r="A17" s="175">
        <v>4</v>
      </c>
      <c r="B17" s="176" t="s">
        <v>176</v>
      </c>
      <c r="C17" s="184" t="s">
        <v>177</v>
      </c>
      <c r="D17" s="177" t="s">
        <v>178</v>
      </c>
      <c r="E17" s="178">
        <v>4</v>
      </c>
      <c r="F17" s="179"/>
      <c r="G17" s="180">
        <f>ROUND(E17*F17,2)</f>
        <v>0</v>
      </c>
      <c r="H17" s="157">
        <v>0</v>
      </c>
      <c r="I17" s="156">
        <f>ROUND(E17*H17,2)</f>
        <v>0</v>
      </c>
      <c r="J17" s="157">
        <v>19.600000000000001</v>
      </c>
      <c r="K17" s="156">
        <f>ROUND(E17*J17,2)</f>
        <v>78.400000000000006</v>
      </c>
      <c r="L17" s="156">
        <v>21</v>
      </c>
      <c r="M17" s="156">
        <f>G17*(1+L17/100)</f>
        <v>0</v>
      </c>
      <c r="N17" s="155">
        <v>0</v>
      </c>
      <c r="O17" s="155">
        <f>ROUND(E17*N17,2)</f>
        <v>0</v>
      </c>
      <c r="P17" s="155">
        <v>0</v>
      </c>
      <c r="Q17" s="155">
        <f>ROUND(E17*P17,2)</f>
        <v>0</v>
      </c>
      <c r="R17" s="156"/>
      <c r="S17" s="156" t="s">
        <v>162</v>
      </c>
      <c r="T17" s="156" t="s">
        <v>163</v>
      </c>
      <c r="U17" s="156">
        <v>0.05</v>
      </c>
      <c r="V17" s="156">
        <f>ROUND(E17*U17,2)</f>
        <v>0.2</v>
      </c>
      <c r="W17" s="156"/>
      <c r="X17" s="156" t="s">
        <v>164</v>
      </c>
      <c r="Y17" s="156" t="s">
        <v>165</v>
      </c>
      <c r="Z17" s="146"/>
      <c r="AA17" s="146"/>
      <c r="AB17" s="146"/>
      <c r="AC17" s="146"/>
      <c r="AD17" s="146"/>
      <c r="AE17" s="146"/>
      <c r="AF17" s="146"/>
      <c r="AG17" s="146" t="s">
        <v>166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75">
        <v>5</v>
      </c>
      <c r="B18" s="176" t="s">
        <v>179</v>
      </c>
      <c r="C18" s="184" t="s">
        <v>180</v>
      </c>
      <c r="D18" s="177" t="s">
        <v>181</v>
      </c>
      <c r="E18" s="178">
        <v>8.5</v>
      </c>
      <c r="F18" s="179"/>
      <c r="G18" s="180">
        <f>ROUND(E18*F18,2)</f>
        <v>0</v>
      </c>
      <c r="H18" s="157">
        <v>17.100000000000001</v>
      </c>
      <c r="I18" s="156">
        <f>ROUND(E18*H18,2)</f>
        <v>145.35</v>
      </c>
      <c r="J18" s="157">
        <v>193.4</v>
      </c>
      <c r="K18" s="156">
        <f>ROUND(E18*J18,2)</f>
        <v>1643.9</v>
      </c>
      <c r="L18" s="156">
        <v>21</v>
      </c>
      <c r="M18" s="156">
        <f>G18*(1+L18/100)</f>
        <v>0</v>
      </c>
      <c r="N18" s="155">
        <v>5.9000000000000003E-4</v>
      </c>
      <c r="O18" s="155">
        <f>ROUND(E18*N18,2)</f>
        <v>0.01</v>
      </c>
      <c r="P18" s="155">
        <v>3.6999999999999998E-2</v>
      </c>
      <c r="Q18" s="155">
        <f>ROUND(E18*P18,2)</f>
        <v>0.31</v>
      </c>
      <c r="R18" s="156"/>
      <c r="S18" s="156" t="s">
        <v>162</v>
      </c>
      <c r="T18" s="156" t="s">
        <v>163</v>
      </c>
      <c r="U18" s="156">
        <v>0.443</v>
      </c>
      <c r="V18" s="156">
        <f>ROUND(E18*U18,2)</f>
        <v>3.77</v>
      </c>
      <c r="W18" s="156"/>
      <c r="X18" s="156" t="s">
        <v>164</v>
      </c>
      <c r="Y18" s="156" t="s">
        <v>165</v>
      </c>
      <c r="Z18" s="146"/>
      <c r="AA18" s="146"/>
      <c r="AB18" s="146"/>
      <c r="AC18" s="146"/>
      <c r="AD18" s="146"/>
      <c r="AE18" s="146"/>
      <c r="AF18" s="146"/>
      <c r="AG18" s="146" t="s">
        <v>166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">
      <c r="A19" s="169">
        <v>6</v>
      </c>
      <c r="B19" s="170" t="s">
        <v>182</v>
      </c>
      <c r="C19" s="182" t="s">
        <v>183</v>
      </c>
      <c r="D19" s="171" t="s">
        <v>161</v>
      </c>
      <c r="E19" s="172">
        <v>18.53</v>
      </c>
      <c r="F19" s="173"/>
      <c r="G19" s="174">
        <f>ROUND(E19*F19,2)</f>
        <v>0</v>
      </c>
      <c r="H19" s="157">
        <v>0</v>
      </c>
      <c r="I19" s="156">
        <f>ROUND(E19*H19,2)</f>
        <v>0</v>
      </c>
      <c r="J19" s="157">
        <v>93.3</v>
      </c>
      <c r="K19" s="156">
        <f>ROUND(E19*J19,2)</f>
        <v>1728.85</v>
      </c>
      <c r="L19" s="156">
        <v>21</v>
      </c>
      <c r="M19" s="156">
        <f>G19*(1+L19/100)</f>
        <v>0</v>
      </c>
      <c r="N19" s="155">
        <v>0</v>
      </c>
      <c r="O19" s="155">
        <f>ROUND(E19*N19,2)</f>
        <v>0</v>
      </c>
      <c r="P19" s="155">
        <v>0.02</v>
      </c>
      <c r="Q19" s="155">
        <f>ROUND(E19*P19,2)</f>
        <v>0.37</v>
      </c>
      <c r="R19" s="156"/>
      <c r="S19" s="156" t="s">
        <v>162</v>
      </c>
      <c r="T19" s="156" t="s">
        <v>163</v>
      </c>
      <c r="U19" s="156">
        <v>0.23799999999999999</v>
      </c>
      <c r="V19" s="156">
        <f>ROUND(E19*U19,2)</f>
        <v>4.41</v>
      </c>
      <c r="W19" s="156"/>
      <c r="X19" s="156" t="s">
        <v>164</v>
      </c>
      <c r="Y19" s="156" t="s">
        <v>165</v>
      </c>
      <c r="Z19" s="146"/>
      <c r="AA19" s="146"/>
      <c r="AB19" s="146"/>
      <c r="AC19" s="146"/>
      <c r="AD19" s="146"/>
      <c r="AE19" s="146"/>
      <c r="AF19" s="146"/>
      <c r="AG19" s="146" t="s">
        <v>166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2" x14ac:dyDescent="0.2">
      <c r="A20" s="153"/>
      <c r="B20" s="154"/>
      <c r="C20" s="183" t="s">
        <v>184</v>
      </c>
      <c r="D20" s="158"/>
      <c r="E20" s="159">
        <v>18.53</v>
      </c>
      <c r="F20" s="156"/>
      <c r="G20" s="156"/>
      <c r="H20" s="156"/>
      <c r="I20" s="156"/>
      <c r="J20" s="156"/>
      <c r="K20" s="156"/>
      <c r="L20" s="156"/>
      <c r="M20" s="156"/>
      <c r="N20" s="155"/>
      <c r="O20" s="155"/>
      <c r="P20" s="155"/>
      <c r="Q20" s="155"/>
      <c r="R20" s="156"/>
      <c r="S20" s="156"/>
      <c r="T20" s="156"/>
      <c r="U20" s="156"/>
      <c r="V20" s="156"/>
      <c r="W20" s="156"/>
      <c r="X20" s="156"/>
      <c r="Y20" s="156"/>
      <c r="Z20" s="146"/>
      <c r="AA20" s="146"/>
      <c r="AB20" s="146"/>
      <c r="AC20" s="146"/>
      <c r="AD20" s="146"/>
      <c r="AE20" s="146"/>
      <c r="AF20" s="146"/>
      <c r="AG20" s="146" t="s">
        <v>168</v>
      </c>
      <c r="AH20" s="146">
        <v>5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">
      <c r="A21" s="169">
        <v>7</v>
      </c>
      <c r="B21" s="170" t="s">
        <v>185</v>
      </c>
      <c r="C21" s="182" t="s">
        <v>186</v>
      </c>
      <c r="D21" s="171" t="s">
        <v>161</v>
      </c>
      <c r="E21" s="172">
        <v>31.09</v>
      </c>
      <c r="F21" s="173"/>
      <c r="G21" s="174">
        <f>ROUND(E21*F21,2)</f>
        <v>0</v>
      </c>
      <c r="H21" s="157">
        <v>0</v>
      </c>
      <c r="I21" s="156">
        <f>ROUND(E21*H21,2)</f>
        <v>0</v>
      </c>
      <c r="J21" s="157">
        <v>102</v>
      </c>
      <c r="K21" s="156">
        <f>ROUND(E21*J21,2)</f>
        <v>3171.18</v>
      </c>
      <c r="L21" s="156">
        <v>21</v>
      </c>
      <c r="M21" s="156">
        <f>G21*(1+L21/100)</f>
        <v>0</v>
      </c>
      <c r="N21" s="155">
        <v>0</v>
      </c>
      <c r="O21" s="155">
        <f>ROUND(E21*N21,2)</f>
        <v>0</v>
      </c>
      <c r="P21" s="155">
        <v>4.5999999999999999E-2</v>
      </c>
      <c r="Q21" s="155">
        <f>ROUND(E21*P21,2)</f>
        <v>1.43</v>
      </c>
      <c r="R21" s="156"/>
      <c r="S21" s="156" t="s">
        <v>162</v>
      </c>
      <c r="T21" s="156" t="s">
        <v>163</v>
      </c>
      <c r="U21" s="156">
        <v>0.26</v>
      </c>
      <c r="V21" s="156">
        <f>ROUND(E21*U21,2)</f>
        <v>8.08</v>
      </c>
      <c r="W21" s="156"/>
      <c r="X21" s="156" t="s">
        <v>164</v>
      </c>
      <c r="Y21" s="156" t="s">
        <v>165</v>
      </c>
      <c r="Z21" s="146"/>
      <c r="AA21" s="146"/>
      <c r="AB21" s="146"/>
      <c r="AC21" s="146"/>
      <c r="AD21" s="146"/>
      <c r="AE21" s="146"/>
      <c r="AF21" s="146"/>
      <c r="AG21" s="146" t="s">
        <v>166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2" x14ac:dyDescent="0.2">
      <c r="A22" s="153"/>
      <c r="B22" s="154"/>
      <c r="C22" s="183" t="s">
        <v>187</v>
      </c>
      <c r="D22" s="158"/>
      <c r="E22" s="159">
        <v>17.239999999999998</v>
      </c>
      <c r="F22" s="156"/>
      <c r="G22" s="156"/>
      <c r="H22" s="156"/>
      <c r="I22" s="156"/>
      <c r="J22" s="156"/>
      <c r="K22" s="156"/>
      <c r="L22" s="156"/>
      <c r="M22" s="156"/>
      <c r="N22" s="155"/>
      <c r="O22" s="155"/>
      <c r="P22" s="155"/>
      <c r="Q22" s="155"/>
      <c r="R22" s="156"/>
      <c r="S22" s="156"/>
      <c r="T22" s="156"/>
      <c r="U22" s="156"/>
      <c r="V22" s="156"/>
      <c r="W22" s="156"/>
      <c r="X22" s="156"/>
      <c r="Y22" s="156"/>
      <c r="Z22" s="146"/>
      <c r="AA22" s="146"/>
      <c r="AB22" s="146"/>
      <c r="AC22" s="146"/>
      <c r="AD22" s="146"/>
      <c r="AE22" s="146"/>
      <c r="AF22" s="146"/>
      <c r="AG22" s="146" t="s">
        <v>168</v>
      </c>
      <c r="AH22" s="146">
        <v>0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3" x14ac:dyDescent="0.2">
      <c r="A23" s="153"/>
      <c r="B23" s="154"/>
      <c r="C23" s="183" t="s">
        <v>188</v>
      </c>
      <c r="D23" s="158"/>
      <c r="E23" s="159">
        <v>17.05</v>
      </c>
      <c r="F23" s="156"/>
      <c r="G23" s="156"/>
      <c r="H23" s="156"/>
      <c r="I23" s="156"/>
      <c r="J23" s="156"/>
      <c r="K23" s="156"/>
      <c r="L23" s="156"/>
      <c r="M23" s="156"/>
      <c r="N23" s="155"/>
      <c r="O23" s="155"/>
      <c r="P23" s="155"/>
      <c r="Q23" s="155"/>
      <c r="R23" s="156"/>
      <c r="S23" s="156"/>
      <c r="T23" s="156"/>
      <c r="U23" s="156"/>
      <c r="V23" s="156"/>
      <c r="W23" s="156"/>
      <c r="X23" s="156"/>
      <c r="Y23" s="156"/>
      <c r="Z23" s="146"/>
      <c r="AA23" s="146"/>
      <c r="AB23" s="146"/>
      <c r="AC23" s="146"/>
      <c r="AD23" s="146"/>
      <c r="AE23" s="146"/>
      <c r="AF23" s="146"/>
      <c r="AG23" s="146" t="s">
        <v>168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3" x14ac:dyDescent="0.2">
      <c r="A24" s="153"/>
      <c r="B24" s="154"/>
      <c r="C24" s="183" t="s">
        <v>189</v>
      </c>
      <c r="D24" s="158"/>
      <c r="E24" s="159">
        <v>-3.2</v>
      </c>
      <c r="F24" s="156"/>
      <c r="G24" s="156"/>
      <c r="H24" s="156"/>
      <c r="I24" s="156"/>
      <c r="J24" s="156"/>
      <c r="K24" s="156"/>
      <c r="L24" s="156"/>
      <c r="M24" s="156"/>
      <c r="N24" s="155"/>
      <c r="O24" s="155"/>
      <c r="P24" s="155"/>
      <c r="Q24" s="155"/>
      <c r="R24" s="156"/>
      <c r="S24" s="156"/>
      <c r="T24" s="156"/>
      <c r="U24" s="156"/>
      <c r="V24" s="156"/>
      <c r="W24" s="156"/>
      <c r="X24" s="156"/>
      <c r="Y24" s="156"/>
      <c r="Z24" s="146"/>
      <c r="AA24" s="146"/>
      <c r="AB24" s="146"/>
      <c r="AC24" s="146"/>
      <c r="AD24" s="146"/>
      <c r="AE24" s="146"/>
      <c r="AF24" s="146"/>
      <c r="AG24" s="146" t="s">
        <v>168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">
      <c r="A25" s="169">
        <v>8</v>
      </c>
      <c r="B25" s="170" t="s">
        <v>190</v>
      </c>
      <c r="C25" s="182" t="s">
        <v>191</v>
      </c>
      <c r="D25" s="171" t="s">
        <v>161</v>
      </c>
      <c r="E25" s="172">
        <v>17.239999999999998</v>
      </c>
      <c r="F25" s="173"/>
      <c r="G25" s="174">
        <f>ROUND(E25*F25,2)</f>
        <v>0</v>
      </c>
      <c r="H25" s="157">
        <v>0</v>
      </c>
      <c r="I25" s="156">
        <f>ROUND(E25*H25,2)</f>
        <v>0</v>
      </c>
      <c r="J25" s="157">
        <v>206.5</v>
      </c>
      <c r="K25" s="156">
        <f>ROUND(E25*J25,2)</f>
        <v>3560.06</v>
      </c>
      <c r="L25" s="156">
        <v>21</v>
      </c>
      <c r="M25" s="156">
        <f>G25*(1+L25/100)</f>
        <v>0</v>
      </c>
      <c r="N25" s="155">
        <v>0</v>
      </c>
      <c r="O25" s="155">
        <f>ROUND(E25*N25,2)</f>
        <v>0</v>
      </c>
      <c r="P25" s="155">
        <v>6.8000000000000005E-2</v>
      </c>
      <c r="Q25" s="155">
        <f>ROUND(E25*P25,2)</f>
        <v>1.17</v>
      </c>
      <c r="R25" s="156"/>
      <c r="S25" s="156" t="s">
        <v>162</v>
      </c>
      <c r="T25" s="156" t="s">
        <v>163</v>
      </c>
      <c r="U25" s="156">
        <v>0.48</v>
      </c>
      <c r="V25" s="156">
        <f>ROUND(E25*U25,2)</f>
        <v>8.2799999999999994</v>
      </c>
      <c r="W25" s="156"/>
      <c r="X25" s="156" t="s">
        <v>164</v>
      </c>
      <c r="Y25" s="156" t="s">
        <v>165</v>
      </c>
      <c r="Z25" s="146"/>
      <c r="AA25" s="146"/>
      <c r="AB25" s="146"/>
      <c r="AC25" s="146"/>
      <c r="AD25" s="146"/>
      <c r="AE25" s="146"/>
      <c r="AF25" s="146"/>
      <c r="AG25" s="146" t="s">
        <v>166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2" x14ac:dyDescent="0.2">
      <c r="A26" s="153"/>
      <c r="B26" s="154"/>
      <c r="C26" s="183" t="s">
        <v>187</v>
      </c>
      <c r="D26" s="158"/>
      <c r="E26" s="159">
        <v>17.239999999999998</v>
      </c>
      <c r="F26" s="156"/>
      <c r="G26" s="156"/>
      <c r="H26" s="156"/>
      <c r="I26" s="156"/>
      <c r="J26" s="156"/>
      <c r="K26" s="156"/>
      <c r="L26" s="156"/>
      <c r="M26" s="156"/>
      <c r="N26" s="155"/>
      <c r="O26" s="155"/>
      <c r="P26" s="155"/>
      <c r="Q26" s="155"/>
      <c r="R26" s="156"/>
      <c r="S26" s="156"/>
      <c r="T26" s="156"/>
      <c r="U26" s="156"/>
      <c r="V26" s="156"/>
      <c r="W26" s="156"/>
      <c r="X26" s="156"/>
      <c r="Y26" s="156"/>
      <c r="Z26" s="146"/>
      <c r="AA26" s="146"/>
      <c r="AB26" s="146"/>
      <c r="AC26" s="146"/>
      <c r="AD26" s="146"/>
      <c r="AE26" s="146"/>
      <c r="AF26" s="146"/>
      <c r="AG26" s="146" t="s">
        <v>168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">
      <c r="A27" s="175">
        <v>9</v>
      </c>
      <c r="B27" s="176" t="s">
        <v>192</v>
      </c>
      <c r="C27" s="184" t="s">
        <v>193</v>
      </c>
      <c r="D27" s="177" t="s">
        <v>194</v>
      </c>
      <c r="E27" s="178">
        <v>1</v>
      </c>
      <c r="F27" s="179"/>
      <c r="G27" s="180">
        <f>ROUND(E27*F27,2)</f>
        <v>0</v>
      </c>
      <c r="H27" s="157">
        <v>0</v>
      </c>
      <c r="I27" s="156">
        <f>ROUND(E27*H27,2)</f>
        <v>0</v>
      </c>
      <c r="J27" s="157">
        <v>500</v>
      </c>
      <c r="K27" s="156">
        <f>ROUND(E27*J27,2)</f>
        <v>500</v>
      </c>
      <c r="L27" s="156">
        <v>21</v>
      </c>
      <c r="M27" s="156">
        <f>G27*(1+L27/100)</f>
        <v>0</v>
      </c>
      <c r="N27" s="155">
        <v>0</v>
      </c>
      <c r="O27" s="155">
        <f>ROUND(E27*N27,2)</f>
        <v>0</v>
      </c>
      <c r="P27" s="155">
        <v>0</v>
      </c>
      <c r="Q27" s="155">
        <f>ROUND(E27*P27,2)</f>
        <v>0</v>
      </c>
      <c r="R27" s="156"/>
      <c r="S27" s="156" t="s">
        <v>195</v>
      </c>
      <c r="T27" s="156" t="s">
        <v>196</v>
      </c>
      <c r="U27" s="156">
        <v>0</v>
      </c>
      <c r="V27" s="156">
        <f>ROUND(E27*U27,2)</f>
        <v>0</v>
      </c>
      <c r="W27" s="156"/>
      <c r="X27" s="156" t="s">
        <v>164</v>
      </c>
      <c r="Y27" s="156" t="s">
        <v>165</v>
      </c>
      <c r="Z27" s="146"/>
      <c r="AA27" s="146"/>
      <c r="AB27" s="146"/>
      <c r="AC27" s="146"/>
      <c r="AD27" s="146"/>
      <c r="AE27" s="146"/>
      <c r="AF27" s="146"/>
      <c r="AG27" s="146" t="s">
        <v>197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ht="22.5" outlineLevel="1" x14ac:dyDescent="0.2">
      <c r="A28" s="169">
        <v>10</v>
      </c>
      <c r="B28" s="170" t="s">
        <v>198</v>
      </c>
      <c r="C28" s="182" t="s">
        <v>199</v>
      </c>
      <c r="D28" s="171" t="s">
        <v>175</v>
      </c>
      <c r="E28" s="172">
        <v>1.0860000000000001</v>
      </c>
      <c r="F28" s="173"/>
      <c r="G28" s="174">
        <f>ROUND(E28*F28,2)</f>
        <v>0</v>
      </c>
      <c r="H28" s="157">
        <v>0</v>
      </c>
      <c r="I28" s="156">
        <f>ROUND(E28*H28,2)</f>
        <v>0</v>
      </c>
      <c r="J28" s="157">
        <v>8160</v>
      </c>
      <c r="K28" s="156">
        <f>ROUND(E28*J28,2)</f>
        <v>8861.76</v>
      </c>
      <c r="L28" s="156">
        <v>21</v>
      </c>
      <c r="M28" s="156">
        <f>G28*(1+L28/100)</f>
        <v>0</v>
      </c>
      <c r="N28" s="155">
        <v>0</v>
      </c>
      <c r="O28" s="155">
        <f>ROUND(E28*N28,2)</f>
        <v>0</v>
      </c>
      <c r="P28" s="155">
        <v>2.2000000000000002</v>
      </c>
      <c r="Q28" s="155">
        <f>ROUND(E28*P28,2)</f>
        <v>2.39</v>
      </c>
      <c r="R28" s="156"/>
      <c r="S28" s="156" t="s">
        <v>162</v>
      </c>
      <c r="T28" s="156" t="s">
        <v>163</v>
      </c>
      <c r="U28" s="156">
        <v>43.378999999999998</v>
      </c>
      <c r="V28" s="156">
        <f>ROUND(E28*U28,2)</f>
        <v>47.11</v>
      </c>
      <c r="W28" s="156"/>
      <c r="X28" s="156" t="s">
        <v>200</v>
      </c>
      <c r="Y28" s="156" t="s">
        <v>165</v>
      </c>
      <c r="Z28" s="146"/>
      <c r="AA28" s="146"/>
      <c r="AB28" s="146"/>
      <c r="AC28" s="146"/>
      <c r="AD28" s="146"/>
      <c r="AE28" s="146"/>
      <c r="AF28" s="146"/>
      <c r="AG28" s="146" t="s">
        <v>201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2" x14ac:dyDescent="0.2">
      <c r="A29" s="153"/>
      <c r="B29" s="154"/>
      <c r="C29" s="183" t="s">
        <v>202</v>
      </c>
      <c r="D29" s="158"/>
      <c r="E29" s="159">
        <v>0.65100000000000002</v>
      </c>
      <c r="F29" s="156"/>
      <c r="G29" s="156"/>
      <c r="H29" s="156"/>
      <c r="I29" s="156"/>
      <c r="J29" s="156"/>
      <c r="K29" s="156"/>
      <c r="L29" s="156"/>
      <c r="M29" s="156"/>
      <c r="N29" s="155"/>
      <c r="O29" s="155"/>
      <c r="P29" s="155"/>
      <c r="Q29" s="155"/>
      <c r="R29" s="156"/>
      <c r="S29" s="156"/>
      <c r="T29" s="156"/>
      <c r="U29" s="156"/>
      <c r="V29" s="156"/>
      <c r="W29" s="156"/>
      <c r="X29" s="156"/>
      <c r="Y29" s="156"/>
      <c r="Z29" s="146"/>
      <c r="AA29" s="146"/>
      <c r="AB29" s="146"/>
      <c r="AC29" s="146"/>
      <c r="AD29" s="146"/>
      <c r="AE29" s="146"/>
      <c r="AF29" s="146"/>
      <c r="AG29" s="146" t="s">
        <v>168</v>
      </c>
      <c r="AH29" s="146">
        <v>0</v>
      </c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3" x14ac:dyDescent="0.2">
      <c r="A30" s="153"/>
      <c r="B30" s="154"/>
      <c r="C30" s="183" t="s">
        <v>203</v>
      </c>
      <c r="D30" s="158"/>
      <c r="E30" s="159">
        <v>0.435</v>
      </c>
      <c r="F30" s="156"/>
      <c r="G30" s="156"/>
      <c r="H30" s="156"/>
      <c r="I30" s="156"/>
      <c r="J30" s="156"/>
      <c r="K30" s="156"/>
      <c r="L30" s="156"/>
      <c r="M30" s="156"/>
      <c r="N30" s="155"/>
      <c r="O30" s="155"/>
      <c r="P30" s="155"/>
      <c r="Q30" s="155"/>
      <c r="R30" s="156"/>
      <c r="S30" s="156"/>
      <c r="T30" s="156"/>
      <c r="U30" s="156"/>
      <c r="V30" s="156"/>
      <c r="W30" s="156"/>
      <c r="X30" s="156"/>
      <c r="Y30" s="156"/>
      <c r="Z30" s="146"/>
      <c r="AA30" s="146"/>
      <c r="AB30" s="146"/>
      <c r="AC30" s="146"/>
      <c r="AD30" s="146"/>
      <c r="AE30" s="146"/>
      <c r="AF30" s="146"/>
      <c r="AG30" s="146" t="s">
        <v>168</v>
      </c>
      <c r="AH30" s="146">
        <v>0</v>
      </c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 x14ac:dyDescent="0.2">
      <c r="A31" s="169">
        <v>11</v>
      </c>
      <c r="B31" s="170" t="s">
        <v>204</v>
      </c>
      <c r="C31" s="182" t="s">
        <v>205</v>
      </c>
      <c r="D31" s="171" t="s">
        <v>175</v>
      </c>
      <c r="E31" s="172">
        <v>1.1946000000000001</v>
      </c>
      <c r="F31" s="173"/>
      <c r="G31" s="174">
        <f>ROUND(E31*F31,2)</f>
        <v>0</v>
      </c>
      <c r="H31" s="157">
        <v>0</v>
      </c>
      <c r="I31" s="156">
        <f>ROUND(E31*H31,2)</f>
        <v>0</v>
      </c>
      <c r="J31" s="157">
        <v>2505</v>
      </c>
      <c r="K31" s="156">
        <f>ROUND(E31*J31,2)</f>
        <v>2992.47</v>
      </c>
      <c r="L31" s="156">
        <v>21</v>
      </c>
      <c r="M31" s="156">
        <f>G31*(1+L31/100)</f>
        <v>0</v>
      </c>
      <c r="N31" s="155">
        <v>0</v>
      </c>
      <c r="O31" s="155">
        <f>ROUND(E31*N31,2)</f>
        <v>0</v>
      </c>
      <c r="P31" s="155">
        <v>1.4</v>
      </c>
      <c r="Q31" s="155">
        <f>ROUND(E31*P31,2)</f>
        <v>1.67</v>
      </c>
      <c r="R31" s="156"/>
      <c r="S31" s="156" t="s">
        <v>162</v>
      </c>
      <c r="T31" s="156" t="s">
        <v>163</v>
      </c>
      <c r="U31" s="156">
        <v>20.751999999999999</v>
      </c>
      <c r="V31" s="156">
        <f>ROUND(E31*U31,2)</f>
        <v>24.79</v>
      </c>
      <c r="W31" s="156"/>
      <c r="X31" s="156" t="s">
        <v>200</v>
      </c>
      <c r="Y31" s="156" t="s">
        <v>165</v>
      </c>
      <c r="Z31" s="146"/>
      <c r="AA31" s="146"/>
      <c r="AB31" s="146"/>
      <c r="AC31" s="146"/>
      <c r="AD31" s="146"/>
      <c r="AE31" s="146"/>
      <c r="AF31" s="146"/>
      <c r="AG31" s="146" t="s">
        <v>201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2" x14ac:dyDescent="0.2">
      <c r="A32" s="153"/>
      <c r="B32" s="154"/>
      <c r="C32" s="183" t="s">
        <v>206</v>
      </c>
      <c r="D32" s="158"/>
      <c r="E32" s="159">
        <v>1.1946000000000001</v>
      </c>
      <c r="F32" s="156"/>
      <c r="G32" s="156"/>
      <c r="H32" s="156"/>
      <c r="I32" s="156"/>
      <c r="J32" s="156"/>
      <c r="K32" s="156"/>
      <c r="L32" s="156"/>
      <c r="M32" s="156"/>
      <c r="N32" s="155"/>
      <c r="O32" s="155"/>
      <c r="P32" s="155"/>
      <c r="Q32" s="155"/>
      <c r="R32" s="156"/>
      <c r="S32" s="156"/>
      <c r="T32" s="156"/>
      <c r="U32" s="156"/>
      <c r="V32" s="156"/>
      <c r="W32" s="156"/>
      <c r="X32" s="156"/>
      <c r="Y32" s="156"/>
      <c r="Z32" s="146"/>
      <c r="AA32" s="146"/>
      <c r="AB32" s="146"/>
      <c r="AC32" s="146"/>
      <c r="AD32" s="146"/>
      <c r="AE32" s="146"/>
      <c r="AF32" s="146"/>
      <c r="AG32" s="146" t="s">
        <v>168</v>
      </c>
      <c r="AH32" s="146">
        <v>5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 x14ac:dyDescent="0.2">
      <c r="A33" s="175">
        <v>12</v>
      </c>
      <c r="B33" s="176" t="s">
        <v>207</v>
      </c>
      <c r="C33" s="184" t="s">
        <v>208</v>
      </c>
      <c r="D33" s="177" t="s">
        <v>209</v>
      </c>
      <c r="E33" s="178">
        <v>8</v>
      </c>
      <c r="F33" s="179"/>
      <c r="G33" s="180">
        <f>ROUND(E33*F33,2)</f>
        <v>0</v>
      </c>
      <c r="H33" s="157">
        <v>0</v>
      </c>
      <c r="I33" s="156">
        <f>ROUND(E33*H33,2)</f>
        <v>0</v>
      </c>
      <c r="J33" s="157">
        <v>482.5</v>
      </c>
      <c r="K33" s="156">
        <f>ROUND(E33*J33,2)</f>
        <v>3860</v>
      </c>
      <c r="L33" s="156">
        <v>21</v>
      </c>
      <c r="M33" s="156">
        <f>G33*(1+L33/100)</f>
        <v>0</v>
      </c>
      <c r="N33" s="155">
        <v>0</v>
      </c>
      <c r="O33" s="155">
        <f>ROUND(E33*N33,2)</f>
        <v>0</v>
      </c>
      <c r="P33" s="155">
        <v>0</v>
      </c>
      <c r="Q33" s="155">
        <f>ROUND(E33*P33,2)</f>
        <v>0</v>
      </c>
      <c r="R33" s="156" t="s">
        <v>210</v>
      </c>
      <c r="S33" s="156" t="s">
        <v>162</v>
      </c>
      <c r="T33" s="156" t="s">
        <v>163</v>
      </c>
      <c r="U33" s="156">
        <v>1</v>
      </c>
      <c r="V33" s="156">
        <f>ROUND(E33*U33,2)</f>
        <v>8</v>
      </c>
      <c r="W33" s="156"/>
      <c r="X33" s="156" t="s">
        <v>211</v>
      </c>
      <c r="Y33" s="156" t="s">
        <v>165</v>
      </c>
      <c r="Z33" s="146"/>
      <c r="AA33" s="146"/>
      <c r="AB33" s="146"/>
      <c r="AC33" s="146"/>
      <c r="AD33" s="146"/>
      <c r="AE33" s="146"/>
      <c r="AF33" s="146"/>
      <c r="AG33" s="146" t="s">
        <v>212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x14ac:dyDescent="0.2">
      <c r="A34" s="162" t="s">
        <v>157</v>
      </c>
      <c r="B34" s="163" t="s">
        <v>82</v>
      </c>
      <c r="C34" s="181" t="s">
        <v>83</v>
      </c>
      <c r="D34" s="164"/>
      <c r="E34" s="165"/>
      <c r="F34" s="166"/>
      <c r="G34" s="167">
        <f>SUMIF(AG35:AG36,"&lt;&gt;NOR",G35:G36)</f>
        <v>0</v>
      </c>
      <c r="H34" s="161"/>
      <c r="I34" s="161">
        <f>SUM(I35:I36)</f>
        <v>359</v>
      </c>
      <c r="J34" s="161"/>
      <c r="K34" s="161">
        <f>SUM(K35:K36)</f>
        <v>4501.5</v>
      </c>
      <c r="L34" s="161"/>
      <c r="M34" s="161">
        <f>SUM(M35:M36)</f>
        <v>0</v>
      </c>
      <c r="N34" s="160"/>
      <c r="O34" s="160">
        <f>SUM(O35:O36)</f>
        <v>0.01</v>
      </c>
      <c r="P34" s="160"/>
      <c r="Q34" s="160">
        <f>SUM(Q35:Q36)</f>
        <v>0.87000000000000011</v>
      </c>
      <c r="R34" s="161"/>
      <c r="S34" s="161"/>
      <c r="T34" s="161"/>
      <c r="U34" s="161"/>
      <c r="V34" s="161">
        <f>SUM(V35:V36)</f>
        <v>11.239999999999998</v>
      </c>
      <c r="W34" s="161"/>
      <c r="X34" s="161"/>
      <c r="Y34" s="161"/>
      <c r="AG34" t="s">
        <v>158</v>
      </c>
    </row>
    <row r="35" spans="1:60" outlineLevel="1" x14ac:dyDescent="0.2">
      <c r="A35" s="175">
        <v>13</v>
      </c>
      <c r="B35" s="176" t="s">
        <v>213</v>
      </c>
      <c r="C35" s="184" t="s">
        <v>214</v>
      </c>
      <c r="D35" s="177" t="s">
        <v>181</v>
      </c>
      <c r="E35" s="178">
        <v>15</v>
      </c>
      <c r="F35" s="179"/>
      <c r="G35" s="180">
        <f>ROUND(E35*F35,2)</f>
        <v>0</v>
      </c>
      <c r="H35" s="157">
        <v>14.36</v>
      </c>
      <c r="I35" s="156">
        <f>ROUND(E35*H35,2)</f>
        <v>215.4</v>
      </c>
      <c r="J35" s="157">
        <v>85.34</v>
      </c>
      <c r="K35" s="156">
        <f>ROUND(E35*J35,2)</f>
        <v>1280.0999999999999</v>
      </c>
      <c r="L35" s="156">
        <v>21</v>
      </c>
      <c r="M35" s="156">
        <f>G35*(1+L35/100)</f>
        <v>0</v>
      </c>
      <c r="N35" s="155">
        <v>4.8999999999999998E-4</v>
      </c>
      <c r="O35" s="155">
        <f>ROUND(E35*N35,2)</f>
        <v>0.01</v>
      </c>
      <c r="P35" s="155">
        <v>4.0000000000000001E-3</v>
      </c>
      <c r="Q35" s="155">
        <f>ROUND(E35*P35,2)</f>
        <v>0.06</v>
      </c>
      <c r="R35" s="156"/>
      <c r="S35" s="156" t="s">
        <v>162</v>
      </c>
      <c r="T35" s="156" t="s">
        <v>163</v>
      </c>
      <c r="U35" s="156">
        <v>0.20799999999999999</v>
      </c>
      <c r="V35" s="156">
        <f>ROUND(E35*U35,2)</f>
        <v>3.12</v>
      </c>
      <c r="W35" s="156"/>
      <c r="X35" s="156" t="s">
        <v>164</v>
      </c>
      <c r="Y35" s="156" t="s">
        <v>165</v>
      </c>
      <c r="Z35" s="146"/>
      <c r="AA35" s="146"/>
      <c r="AB35" s="146"/>
      <c r="AC35" s="146"/>
      <c r="AD35" s="146"/>
      <c r="AE35" s="146"/>
      <c r="AF35" s="146"/>
      <c r="AG35" s="146" t="s">
        <v>166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">
      <c r="A36" s="175">
        <v>14</v>
      </c>
      <c r="B36" s="176" t="s">
        <v>215</v>
      </c>
      <c r="C36" s="184" t="s">
        <v>216</v>
      </c>
      <c r="D36" s="177" t="s">
        <v>181</v>
      </c>
      <c r="E36" s="178">
        <v>10</v>
      </c>
      <c r="F36" s="179"/>
      <c r="G36" s="180">
        <f>ROUND(E36*F36,2)</f>
        <v>0</v>
      </c>
      <c r="H36" s="157">
        <v>14.36</v>
      </c>
      <c r="I36" s="156">
        <f>ROUND(E36*H36,2)</f>
        <v>143.6</v>
      </c>
      <c r="J36" s="157">
        <v>322.14</v>
      </c>
      <c r="K36" s="156">
        <f>ROUND(E36*J36,2)</f>
        <v>3221.4</v>
      </c>
      <c r="L36" s="156">
        <v>21</v>
      </c>
      <c r="M36" s="156">
        <f>G36*(1+L36/100)</f>
        <v>0</v>
      </c>
      <c r="N36" s="155">
        <v>4.8999999999999998E-4</v>
      </c>
      <c r="O36" s="155">
        <f>ROUND(E36*N36,2)</f>
        <v>0</v>
      </c>
      <c r="P36" s="155">
        <v>8.1000000000000003E-2</v>
      </c>
      <c r="Q36" s="155">
        <f>ROUND(E36*P36,2)</f>
        <v>0.81</v>
      </c>
      <c r="R36" s="156"/>
      <c r="S36" s="156" t="s">
        <v>162</v>
      </c>
      <c r="T36" s="156" t="s">
        <v>163</v>
      </c>
      <c r="U36" s="156">
        <v>0.81200000000000006</v>
      </c>
      <c r="V36" s="156">
        <f>ROUND(E36*U36,2)</f>
        <v>8.1199999999999992</v>
      </c>
      <c r="W36" s="156"/>
      <c r="X36" s="156" t="s">
        <v>164</v>
      </c>
      <c r="Y36" s="156" t="s">
        <v>165</v>
      </c>
      <c r="Z36" s="146"/>
      <c r="AA36" s="146"/>
      <c r="AB36" s="146"/>
      <c r="AC36" s="146"/>
      <c r="AD36" s="146"/>
      <c r="AE36" s="146"/>
      <c r="AF36" s="146"/>
      <c r="AG36" s="146" t="s">
        <v>166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x14ac:dyDescent="0.2">
      <c r="A37" s="162" t="s">
        <v>157</v>
      </c>
      <c r="B37" s="163" t="s">
        <v>84</v>
      </c>
      <c r="C37" s="181" t="s">
        <v>85</v>
      </c>
      <c r="D37" s="164"/>
      <c r="E37" s="165"/>
      <c r="F37" s="166"/>
      <c r="G37" s="167">
        <f>SUMIF(AG38:AG38,"&lt;&gt;NOR",G38:G38)</f>
        <v>0</v>
      </c>
      <c r="H37" s="161"/>
      <c r="I37" s="161">
        <f>SUM(I38:I38)</f>
        <v>0</v>
      </c>
      <c r="J37" s="161"/>
      <c r="K37" s="161">
        <f>SUM(K38:K38)</f>
        <v>70.37</v>
      </c>
      <c r="L37" s="161"/>
      <c r="M37" s="161">
        <f>SUM(M38:M38)</f>
        <v>0</v>
      </c>
      <c r="N37" s="160"/>
      <c r="O37" s="160">
        <f>SUM(O38:O38)</f>
        <v>0</v>
      </c>
      <c r="P37" s="160"/>
      <c r="Q37" s="160">
        <f>SUM(Q38:Q38)</f>
        <v>0</v>
      </c>
      <c r="R37" s="161"/>
      <c r="S37" s="161"/>
      <c r="T37" s="161"/>
      <c r="U37" s="161"/>
      <c r="V37" s="161">
        <f>SUM(V38:V38)</f>
        <v>0.14000000000000001</v>
      </c>
      <c r="W37" s="161"/>
      <c r="X37" s="161"/>
      <c r="Y37" s="161"/>
      <c r="AG37" t="s">
        <v>158</v>
      </c>
    </row>
    <row r="38" spans="1:60" outlineLevel="1" x14ac:dyDescent="0.2">
      <c r="A38" s="175">
        <v>15</v>
      </c>
      <c r="B38" s="176" t="s">
        <v>217</v>
      </c>
      <c r="C38" s="184" t="s">
        <v>218</v>
      </c>
      <c r="D38" s="177" t="s">
        <v>219</v>
      </c>
      <c r="E38" s="178">
        <v>4.6539999999999998E-2</v>
      </c>
      <c r="F38" s="179"/>
      <c r="G38" s="180">
        <f>ROUND(E38*F38,2)</f>
        <v>0</v>
      </c>
      <c r="H38" s="157">
        <v>0</v>
      </c>
      <c r="I38" s="156">
        <f>ROUND(E38*H38,2)</f>
        <v>0</v>
      </c>
      <c r="J38" s="157">
        <v>1512</v>
      </c>
      <c r="K38" s="156">
        <f>ROUND(E38*J38,2)</f>
        <v>70.37</v>
      </c>
      <c r="L38" s="156">
        <v>21</v>
      </c>
      <c r="M38" s="156">
        <f>G38*(1+L38/100)</f>
        <v>0</v>
      </c>
      <c r="N38" s="155">
        <v>0</v>
      </c>
      <c r="O38" s="155">
        <f>ROUND(E38*N38,2)</f>
        <v>0</v>
      </c>
      <c r="P38" s="155">
        <v>0</v>
      </c>
      <c r="Q38" s="155">
        <f>ROUND(E38*P38,2)</f>
        <v>0</v>
      </c>
      <c r="R38" s="156"/>
      <c r="S38" s="156" t="s">
        <v>162</v>
      </c>
      <c r="T38" s="156" t="s">
        <v>163</v>
      </c>
      <c r="U38" s="156">
        <v>3.0049999999999999</v>
      </c>
      <c r="V38" s="156">
        <f>ROUND(E38*U38,2)</f>
        <v>0.14000000000000001</v>
      </c>
      <c r="W38" s="156"/>
      <c r="X38" s="156" t="s">
        <v>220</v>
      </c>
      <c r="Y38" s="156" t="s">
        <v>165</v>
      </c>
      <c r="Z38" s="146"/>
      <c r="AA38" s="146"/>
      <c r="AB38" s="146"/>
      <c r="AC38" s="146"/>
      <c r="AD38" s="146"/>
      <c r="AE38" s="146"/>
      <c r="AF38" s="146"/>
      <c r="AG38" s="146" t="s">
        <v>221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x14ac:dyDescent="0.2">
      <c r="A39" s="162" t="s">
        <v>157</v>
      </c>
      <c r="B39" s="163" t="s">
        <v>94</v>
      </c>
      <c r="C39" s="181" t="s">
        <v>95</v>
      </c>
      <c r="D39" s="164"/>
      <c r="E39" s="165"/>
      <c r="F39" s="166"/>
      <c r="G39" s="167">
        <f>SUMIF(AG40:AG43,"&lt;&gt;NOR",G40:G43)</f>
        <v>0</v>
      </c>
      <c r="H39" s="161"/>
      <c r="I39" s="161">
        <f>SUM(I40:I43)</f>
        <v>0</v>
      </c>
      <c r="J39" s="161"/>
      <c r="K39" s="161">
        <f>SUM(K40:K43)</f>
        <v>2016.8799999999999</v>
      </c>
      <c r="L39" s="161"/>
      <c r="M39" s="161">
        <f>SUM(M40:M43)</f>
        <v>0</v>
      </c>
      <c r="N39" s="160"/>
      <c r="O39" s="160">
        <f>SUM(O40:O43)</f>
        <v>0</v>
      </c>
      <c r="P39" s="160"/>
      <c r="Q39" s="160">
        <f>SUM(Q40:Q43)</f>
        <v>0.05</v>
      </c>
      <c r="R39" s="161"/>
      <c r="S39" s="161"/>
      <c r="T39" s="161"/>
      <c r="U39" s="161"/>
      <c r="V39" s="161">
        <f>SUM(V40:V43)</f>
        <v>4.63</v>
      </c>
      <c r="W39" s="161"/>
      <c r="X39" s="161"/>
      <c r="Y39" s="161"/>
      <c r="AG39" t="s">
        <v>158</v>
      </c>
    </row>
    <row r="40" spans="1:60" outlineLevel="1" x14ac:dyDescent="0.2">
      <c r="A40" s="175">
        <v>16</v>
      </c>
      <c r="B40" s="176" t="s">
        <v>222</v>
      </c>
      <c r="C40" s="184" t="s">
        <v>223</v>
      </c>
      <c r="D40" s="177" t="s">
        <v>181</v>
      </c>
      <c r="E40" s="178">
        <v>25</v>
      </c>
      <c r="F40" s="179"/>
      <c r="G40" s="180">
        <f>ROUND(E40*F40,2)</f>
        <v>0</v>
      </c>
      <c r="H40" s="157">
        <v>0</v>
      </c>
      <c r="I40" s="156">
        <f>ROUND(E40*H40,2)</f>
        <v>0</v>
      </c>
      <c r="J40" s="157">
        <v>74.400000000000006</v>
      </c>
      <c r="K40" s="156">
        <f>ROUND(E40*J40,2)</f>
        <v>1860</v>
      </c>
      <c r="L40" s="156">
        <v>21</v>
      </c>
      <c r="M40" s="156">
        <f>G40*(1+L40/100)</f>
        <v>0</v>
      </c>
      <c r="N40" s="155">
        <v>0</v>
      </c>
      <c r="O40" s="155">
        <f>ROUND(E40*N40,2)</f>
        <v>0</v>
      </c>
      <c r="P40" s="155">
        <v>2.1299999999999999E-3</v>
      </c>
      <c r="Q40" s="155">
        <f>ROUND(E40*P40,2)</f>
        <v>0.05</v>
      </c>
      <c r="R40" s="156"/>
      <c r="S40" s="156" t="s">
        <v>162</v>
      </c>
      <c r="T40" s="156" t="s">
        <v>163</v>
      </c>
      <c r="U40" s="156">
        <v>0.17299999999999999</v>
      </c>
      <c r="V40" s="156">
        <f>ROUND(E40*U40,2)</f>
        <v>4.33</v>
      </c>
      <c r="W40" s="156"/>
      <c r="X40" s="156" t="s">
        <v>164</v>
      </c>
      <c r="Y40" s="156" t="s">
        <v>165</v>
      </c>
      <c r="Z40" s="146"/>
      <c r="AA40" s="146"/>
      <c r="AB40" s="146"/>
      <c r="AC40" s="146"/>
      <c r="AD40" s="146"/>
      <c r="AE40" s="146"/>
      <c r="AF40" s="146"/>
      <c r="AG40" s="146" t="s">
        <v>166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75">
        <v>17</v>
      </c>
      <c r="B41" s="176" t="s">
        <v>224</v>
      </c>
      <c r="C41" s="184" t="s">
        <v>225</v>
      </c>
      <c r="D41" s="177" t="s">
        <v>226</v>
      </c>
      <c r="E41" s="178">
        <v>1</v>
      </c>
      <c r="F41" s="179"/>
      <c r="G41" s="180">
        <f>ROUND(E41*F41,2)</f>
        <v>0</v>
      </c>
      <c r="H41" s="157">
        <v>0</v>
      </c>
      <c r="I41" s="156">
        <f>ROUND(E41*H41,2)</f>
        <v>0</v>
      </c>
      <c r="J41" s="157">
        <v>93.3</v>
      </c>
      <c r="K41" s="156">
        <f>ROUND(E41*J41,2)</f>
        <v>93.3</v>
      </c>
      <c r="L41" s="156">
        <v>21</v>
      </c>
      <c r="M41" s="156">
        <f>G41*(1+L41/100)</f>
        <v>0</v>
      </c>
      <c r="N41" s="155">
        <v>0</v>
      </c>
      <c r="O41" s="155">
        <f>ROUND(E41*N41,2)</f>
        <v>0</v>
      </c>
      <c r="P41" s="155">
        <v>1.56E-3</v>
      </c>
      <c r="Q41" s="155">
        <f>ROUND(E41*P41,2)</f>
        <v>0</v>
      </c>
      <c r="R41" s="156"/>
      <c r="S41" s="156" t="s">
        <v>162</v>
      </c>
      <c r="T41" s="156" t="s">
        <v>163</v>
      </c>
      <c r="U41" s="156">
        <v>0.22</v>
      </c>
      <c r="V41" s="156">
        <f>ROUND(E41*U41,2)</f>
        <v>0.22</v>
      </c>
      <c r="W41" s="156"/>
      <c r="X41" s="156" t="s">
        <v>164</v>
      </c>
      <c r="Y41" s="156" t="s">
        <v>165</v>
      </c>
      <c r="Z41" s="146"/>
      <c r="AA41" s="146"/>
      <c r="AB41" s="146"/>
      <c r="AC41" s="146"/>
      <c r="AD41" s="146"/>
      <c r="AE41" s="146"/>
      <c r="AF41" s="146"/>
      <c r="AG41" s="146" t="s">
        <v>166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">
      <c r="A42" s="175">
        <v>18</v>
      </c>
      <c r="B42" s="176" t="s">
        <v>227</v>
      </c>
      <c r="C42" s="184" t="s">
        <v>228</v>
      </c>
      <c r="D42" s="177" t="s">
        <v>178</v>
      </c>
      <c r="E42" s="178">
        <v>2</v>
      </c>
      <c r="F42" s="179"/>
      <c r="G42" s="180">
        <f>ROUND(E42*F42,2)</f>
        <v>0</v>
      </c>
      <c r="H42" s="157">
        <v>0</v>
      </c>
      <c r="I42" s="156">
        <f>ROUND(E42*H42,2)</f>
        <v>0</v>
      </c>
      <c r="J42" s="157">
        <v>16.399999999999999</v>
      </c>
      <c r="K42" s="156">
        <f>ROUND(E42*J42,2)</f>
        <v>32.799999999999997</v>
      </c>
      <c r="L42" s="156">
        <v>21</v>
      </c>
      <c r="M42" s="156">
        <f>G42*(1+L42/100)</f>
        <v>0</v>
      </c>
      <c r="N42" s="155">
        <v>0</v>
      </c>
      <c r="O42" s="155">
        <f>ROUND(E42*N42,2)</f>
        <v>0</v>
      </c>
      <c r="P42" s="155">
        <v>8.4999999999999995E-4</v>
      </c>
      <c r="Q42" s="155">
        <f>ROUND(E42*P42,2)</f>
        <v>0</v>
      </c>
      <c r="R42" s="156"/>
      <c r="S42" s="156" t="s">
        <v>162</v>
      </c>
      <c r="T42" s="156" t="s">
        <v>163</v>
      </c>
      <c r="U42" s="156">
        <v>0.04</v>
      </c>
      <c r="V42" s="156">
        <f>ROUND(E42*U42,2)</f>
        <v>0.08</v>
      </c>
      <c r="W42" s="156"/>
      <c r="X42" s="156" t="s">
        <v>164</v>
      </c>
      <c r="Y42" s="156" t="s">
        <v>165</v>
      </c>
      <c r="Z42" s="146"/>
      <c r="AA42" s="146"/>
      <c r="AB42" s="146"/>
      <c r="AC42" s="146"/>
      <c r="AD42" s="146"/>
      <c r="AE42" s="146"/>
      <c r="AF42" s="146"/>
      <c r="AG42" s="146" t="s">
        <v>166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">
      <c r="A43" s="175">
        <v>19</v>
      </c>
      <c r="B43" s="176" t="s">
        <v>229</v>
      </c>
      <c r="C43" s="184" t="s">
        <v>230</v>
      </c>
      <c r="D43" s="177" t="s">
        <v>0</v>
      </c>
      <c r="E43" s="178">
        <v>19.861000000000001</v>
      </c>
      <c r="F43" s="179"/>
      <c r="G43" s="180">
        <f>ROUND(E43*F43,2)</f>
        <v>0</v>
      </c>
      <c r="H43" s="157">
        <v>0</v>
      </c>
      <c r="I43" s="156">
        <f>ROUND(E43*H43,2)</f>
        <v>0</v>
      </c>
      <c r="J43" s="157">
        <v>1.55</v>
      </c>
      <c r="K43" s="156">
        <f>ROUND(E43*J43,2)</f>
        <v>30.78</v>
      </c>
      <c r="L43" s="156">
        <v>21</v>
      </c>
      <c r="M43" s="156">
        <f>G43*(1+L43/100)</f>
        <v>0</v>
      </c>
      <c r="N43" s="155">
        <v>0</v>
      </c>
      <c r="O43" s="155">
        <f>ROUND(E43*N43,2)</f>
        <v>0</v>
      </c>
      <c r="P43" s="155">
        <v>0</v>
      </c>
      <c r="Q43" s="155">
        <f>ROUND(E43*P43,2)</f>
        <v>0</v>
      </c>
      <c r="R43" s="156"/>
      <c r="S43" s="156" t="s">
        <v>162</v>
      </c>
      <c r="T43" s="156" t="s">
        <v>163</v>
      </c>
      <c r="U43" s="156">
        <v>0</v>
      </c>
      <c r="V43" s="156">
        <f>ROUND(E43*U43,2)</f>
        <v>0</v>
      </c>
      <c r="W43" s="156"/>
      <c r="X43" s="156" t="s">
        <v>220</v>
      </c>
      <c r="Y43" s="156" t="s">
        <v>165</v>
      </c>
      <c r="Z43" s="146"/>
      <c r="AA43" s="146"/>
      <c r="AB43" s="146"/>
      <c r="AC43" s="146"/>
      <c r="AD43" s="146"/>
      <c r="AE43" s="146"/>
      <c r="AF43" s="146"/>
      <c r="AG43" s="146" t="s">
        <v>221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x14ac:dyDescent="0.2">
      <c r="A44" s="162" t="s">
        <v>157</v>
      </c>
      <c r="B44" s="163" t="s">
        <v>96</v>
      </c>
      <c r="C44" s="181" t="s">
        <v>97</v>
      </c>
      <c r="D44" s="164"/>
      <c r="E44" s="165"/>
      <c r="F44" s="166"/>
      <c r="G44" s="167">
        <f>SUMIF(AG45:AG47,"&lt;&gt;NOR",G45:G47)</f>
        <v>0</v>
      </c>
      <c r="H44" s="161"/>
      <c r="I44" s="161">
        <f>SUM(I45:I47)</f>
        <v>0</v>
      </c>
      <c r="J44" s="161"/>
      <c r="K44" s="161">
        <f>SUM(K45:K47)</f>
        <v>1169</v>
      </c>
      <c r="L44" s="161"/>
      <c r="M44" s="161">
        <f>SUM(M45:M47)</f>
        <v>0</v>
      </c>
      <c r="N44" s="160"/>
      <c r="O44" s="160">
        <f>SUM(O45:O47)</f>
        <v>0</v>
      </c>
      <c r="P44" s="160"/>
      <c r="Q44" s="160">
        <f>SUM(Q45:Q47)</f>
        <v>0.18</v>
      </c>
      <c r="R44" s="161"/>
      <c r="S44" s="161"/>
      <c r="T44" s="161"/>
      <c r="U44" s="161"/>
      <c r="V44" s="161">
        <f>SUM(V45:V47)</f>
        <v>3.26</v>
      </c>
      <c r="W44" s="161"/>
      <c r="X44" s="161"/>
      <c r="Y44" s="161"/>
      <c r="AG44" t="s">
        <v>158</v>
      </c>
    </row>
    <row r="45" spans="1:60" outlineLevel="1" x14ac:dyDescent="0.2">
      <c r="A45" s="175">
        <v>20</v>
      </c>
      <c r="B45" s="176" t="s">
        <v>231</v>
      </c>
      <c r="C45" s="184" t="s">
        <v>232</v>
      </c>
      <c r="D45" s="177" t="s">
        <v>226</v>
      </c>
      <c r="E45" s="178">
        <v>1</v>
      </c>
      <c r="F45" s="179"/>
      <c r="G45" s="180">
        <f>ROUND(E45*F45,2)</f>
        <v>0</v>
      </c>
      <c r="H45" s="157">
        <v>0</v>
      </c>
      <c r="I45" s="156">
        <f>ROUND(E45*H45,2)</f>
        <v>0</v>
      </c>
      <c r="J45" s="157">
        <v>494.5</v>
      </c>
      <c r="K45" s="156">
        <f>ROUND(E45*J45,2)</f>
        <v>494.5</v>
      </c>
      <c r="L45" s="156">
        <v>21</v>
      </c>
      <c r="M45" s="156">
        <f>G45*(1+L45/100)</f>
        <v>0</v>
      </c>
      <c r="N45" s="155">
        <v>0</v>
      </c>
      <c r="O45" s="155">
        <f>ROUND(E45*N45,2)</f>
        <v>0</v>
      </c>
      <c r="P45" s="155">
        <v>0.125</v>
      </c>
      <c r="Q45" s="155">
        <f>ROUND(E45*P45,2)</f>
        <v>0.13</v>
      </c>
      <c r="R45" s="156"/>
      <c r="S45" s="156" t="s">
        <v>162</v>
      </c>
      <c r="T45" s="156" t="s">
        <v>163</v>
      </c>
      <c r="U45" s="156">
        <v>1.1499999999999999</v>
      </c>
      <c r="V45" s="156">
        <f>ROUND(E45*U45,2)</f>
        <v>1.1499999999999999</v>
      </c>
      <c r="W45" s="156"/>
      <c r="X45" s="156" t="s">
        <v>164</v>
      </c>
      <c r="Y45" s="156" t="s">
        <v>165</v>
      </c>
      <c r="Z45" s="146"/>
      <c r="AA45" s="146"/>
      <c r="AB45" s="146"/>
      <c r="AC45" s="146"/>
      <c r="AD45" s="146"/>
      <c r="AE45" s="146"/>
      <c r="AF45" s="146"/>
      <c r="AG45" s="146" t="s">
        <v>166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">
      <c r="A46" s="175">
        <v>21</v>
      </c>
      <c r="B46" s="176" t="s">
        <v>233</v>
      </c>
      <c r="C46" s="184" t="s">
        <v>234</v>
      </c>
      <c r="D46" s="177" t="s">
        <v>178</v>
      </c>
      <c r="E46" s="178">
        <v>1</v>
      </c>
      <c r="F46" s="179"/>
      <c r="G46" s="180">
        <f>ROUND(E46*F46,2)</f>
        <v>0</v>
      </c>
      <c r="H46" s="157">
        <v>0</v>
      </c>
      <c r="I46" s="156">
        <f>ROUND(E46*H46,2)</f>
        <v>0</v>
      </c>
      <c r="J46" s="157">
        <v>282</v>
      </c>
      <c r="K46" s="156">
        <f>ROUND(E46*J46,2)</f>
        <v>282</v>
      </c>
      <c r="L46" s="156">
        <v>21</v>
      </c>
      <c r="M46" s="156">
        <f>G46*(1+L46/100)</f>
        <v>0</v>
      </c>
      <c r="N46" s="155">
        <v>0</v>
      </c>
      <c r="O46" s="155">
        <f>ROUND(E46*N46,2)</f>
        <v>0</v>
      </c>
      <c r="P46" s="155">
        <v>1.933E-2</v>
      </c>
      <c r="Q46" s="155">
        <f>ROUND(E46*P46,2)</f>
        <v>0.02</v>
      </c>
      <c r="R46" s="156"/>
      <c r="S46" s="156" t="s">
        <v>162</v>
      </c>
      <c r="T46" s="156" t="s">
        <v>163</v>
      </c>
      <c r="U46" s="156">
        <v>0.85914999999999997</v>
      </c>
      <c r="V46" s="156">
        <f>ROUND(E46*U46,2)</f>
        <v>0.86</v>
      </c>
      <c r="W46" s="156"/>
      <c r="X46" s="156" t="s">
        <v>200</v>
      </c>
      <c r="Y46" s="156" t="s">
        <v>165</v>
      </c>
      <c r="Z46" s="146"/>
      <c r="AA46" s="146"/>
      <c r="AB46" s="146"/>
      <c r="AC46" s="146"/>
      <c r="AD46" s="146"/>
      <c r="AE46" s="146"/>
      <c r="AF46" s="146"/>
      <c r="AG46" s="146" t="s">
        <v>201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">
      <c r="A47" s="175">
        <v>22</v>
      </c>
      <c r="B47" s="176" t="s">
        <v>235</v>
      </c>
      <c r="C47" s="184" t="s">
        <v>236</v>
      </c>
      <c r="D47" s="177" t="s">
        <v>178</v>
      </c>
      <c r="E47" s="178">
        <v>1</v>
      </c>
      <c r="F47" s="179"/>
      <c r="G47" s="180">
        <f>ROUND(E47*F47,2)</f>
        <v>0</v>
      </c>
      <c r="H47" s="157">
        <v>0</v>
      </c>
      <c r="I47" s="156">
        <f>ROUND(E47*H47,2)</f>
        <v>0</v>
      </c>
      <c r="J47" s="157">
        <v>392.5</v>
      </c>
      <c r="K47" s="156">
        <f>ROUND(E47*J47,2)</f>
        <v>392.5</v>
      </c>
      <c r="L47" s="156">
        <v>21</v>
      </c>
      <c r="M47" s="156">
        <f>G47*(1+L47/100)</f>
        <v>0</v>
      </c>
      <c r="N47" s="155">
        <v>0</v>
      </c>
      <c r="O47" s="155">
        <f>ROUND(E47*N47,2)</f>
        <v>0</v>
      </c>
      <c r="P47" s="155">
        <v>3.1870000000000002E-2</v>
      </c>
      <c r="Q47" s="155">
        <f>ROUND(E47*P47,2)</f>
        <v>0.03</v>
      </c>
      <c r="R47" s="156"/>
      <c r="S47" s="156" t="s">
        <v>162</v>
      </c>
      <c r="T47" s="156" t="s">
        <v>163</v>
      </c>
      <c r="U47" s="156">
        <v>1.2487999999999999</v>
      </c>
      <c r="V47" s="156">
        <f>ROUND(E47*U47,2)</f>
        <v>1.25</v>
      </c>
      <c r="W47" s="156"/>
      <c r="X47" s="156" t="s">
        <v>200</v>
      </c>
      <c r="Y47" s="156" t="s">
        <v>165</v>
      </c>
      <c r="Z47" s="146"/>
      <c r="AA47" s="146"/>
      <c r="AB47" s="146"/>
      <c r="AC47" s="146"/>
      <c r="AD47" s="146"/>
      <c r="AE47" s="146"/>
      <c r="AF47" s="146"/>
      <c r="AG47" s="146" t="s">
        <v>201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x14ac:dyDescent="0.2">
      <c r="A48" s="162" t="s">
        <v>157</v>
      </c>
      <c r="B48" s="163" t="s">
        <v>104</v>
      </c>
      <c r="C48" s="181" t="s">
        <v>105</v>
      </c>
      <c r="D48" s="164"/>
      <c r="E48" s="165"/>
      <c r="F48" s="166"/>
      <c r="G48" s="167">
        <f>SUMIF(AG49:AG52,"&lt;&gt;NOR",G49:G52)</f>
        <v>0</v>
      </c>
      <c r="H48" s="161"/>
      <c r="I48" s="161">
        <f>SUM(I49:I52)</f>
        <v>211.62</v>
      </c>
      <c r="J48" s="161"/>
      <c r="K48" s="161">
        <f>SUM(K49:K52)</f>
        <v>5276.08</v>
      </c>
      <c r="L48" s="161"/>
      <c r="M48" s="161">
        <f>SUM(M49:M52)</f>
        <v>0</v>
      </c>
      <c r="N48" s="160"/>
      <c r="O48" s="160">
        <f>SUM(O49:O52)</f>
        <v>0</v>
      </c>
      <c r="P48" s="160"/>
      <c r="Q48" s="160">
        <f>SUM(Q49:Q52)</f>
        <v>0.65</v>
      </c>
      <c r="R48" s="161"/>
      <c r="S48" s="161"/>
      <c r="T48" s="161"/>
      <c r="U48" s="161"/>
      <c r="V48" s="161">
        <f>SUM(V49:V52)</f>
        <v>34.090000000000003</v>
      </c>
      <c r="W48" s="161"/>
      <c r="X48" s="161"/>
      <c r="Y48" s="161"/>
      <c r="AG48" t="s">
        <v>158</v>
      </c>
    </row>
    <row r="49" spans="1:60" outlineLevel="1" x14ac:dyDescent="0.2">
      <c r="A49" s="175">
        <v>23</v>
      </c>
      <c r="B49" s="176" t="s">
        <v>237</v>
      </c>
      <c r="C49" s="184" t="s">
        <v>238</v>
      </c>
      <c r="D49" s="177" t="s">
        <v>178</v>
      </c>
      <c r="E49" s="178">
        <v>1</v>
      </c>
      <c r="F49" s="179"/>
      <c r="G49" s="180">
        <f>ROUND(E49*F49,2)</f>
        <v>0</v>
      </c>
      <c r="H49" s="157">
        <v>211.34</v>
      </c>
      <c r="I49" s="156">
        <f>ROUND(E49*H49,2)</f>
        <v>211.34</v>
      </c>
      <c r="J49" s="157">
        <v>2308.66</v>
      </c>
      <c r="K49" s="156">
        <f>ROUND(E49*J49,2)</f>
        <v>2308.66</v>
      </c>
      <c r="L49" s="156">
        <v>21</v>
      </c>
      <c r="M49" s="156">
        <f>G49*(1+L49/100)</f>
        <v>0</v>
      </c>
      <c r="N49" s="155">
        <v>9.3000000000000005E-4</v>
      </c>
      <c r="O49" s="155">
        <f>ROUND(E49*N49,2)</f>
        <v>0</v>
      </c>
      <c r="P49" s="155">
        <v>0.65</v>
      </c>
      <c r="Q49" s="155">
        <f>ROUND(E49*P49,2)</f>
        <v>0.65</v>
      </c>
      <c r="R49" s="156"/>
      <c r="S49" s="156" t="s">
        <v>162</v>
      </c>
      <c r="T49" s="156" t="s">
        <v>163</v>
      </c>
      <c r="U49" s="156">
        <v>4.2290000000000001</v>
      </c>
      <c r="V49" s="156">
        <f>ROUND(E49*U49,2)</f>
        <v>4.2300000000000004</v>
      </c>
      <c r="W49" s="156"/>
      <c r="X49" s="156" t="s">
        <v>164</v>
      </c>
      <c r="Y49" s="156" t="s">
        <v>165</v>
      </c>
      <c r="Z49" s="146"/>
      <c r="AA49" s="146"/>
      <c r="AB49" s="146"/>
      <c r="AC49" s="146"/>
      <c r="AD49" s="146"/>
      <c r="AE49" s="146"/>
      <c r="AF49" s="146"/>
      <c r="AG49" s="146" t="s">
        <v>166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">
      <c r="A50" s="175">
        <v>24</v>
      </c>
      <c r="B50" s="176" t="s">
        <v>239</v>
      </c>
      <c r="C50" s="184" t="s">
        <v>240</v>
      </c>
      <c r="D50" s="177" t="s">
        <v>226</v>
      </c>
      <c r="E50" s="178">
        <v>1</v>
      </c>
      <c r="F50" s="179"/>
      <c r="G50" s="180">
        <f>ROUND(E50*F50,2)</f>
        <v>0</v>
      </c>
      <c r="H50" s="157">
        <v>0</v>
      </c>
      <c r="I50" s="156">
        <f>ROUND(E50*H50,2)</f>
        <v>0</v>
      </c>
      <c r="J50" s="157">
        <v>2500</v>
      </c>
      <c r="K50" s="156">
        <f>ROUND(E50*J50,2)</f>
        <v>2500</v>
      </c>
      <c r="L50" s="156">
        <v>21</v>
      </c>
      <c r="M50" s="156">
        <f>G50*(1+L50/100)</f>
        <v>0</v>
      </c>
      <c r="N50" s="155">
        <v>0</v>
      </c>
      <c r="O50" s="155">
        <f>ROUND(E50*N50,2)</f>
        <v>0</v>
      </c>
      <c r="P50" s="155">
        <v>0</v>
      </c>
      <c r="Q50" s="155">
        <f>ROUND(E50*P50,2)</f>
        <v>0</v>
      </c>
      <c r="R50" s="156"/>
      <c r="S50" s="156" t="s">
        <v>195</v>
      </c>
      <c r="T50" s="156" t="s">
        <v>196</v>
      </c>
      <c r="U50" s="156">
        <v>0</v>
      </c>
      <c r="V50" s="156">
        <f>ROUND(E50*U50,2)</f>
        <v>0</v>
      </c>
      <c r="W50" s="156"/>
      <c r="X50" s="156" t="s">
        <v>164</v>
      </c>
      <c r="Y50" s="156" t="s">
        <v>165</v>
      </c>
      <c r="Z50" s="146"/>
      <c r="AA50" s="146"/>
      <c r="AB50" s="146"/>
      <c r="AC50" s="146"/>
      <c r="AD50" s="146"/>
      <c r="AE50" s="146"/>
      <c r="AF50" s="146"/>
      <c r="AG50" s="146" t="s">
        <v>197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 x14ac:dyDescent="0.2">
      <c r="A51" s="175">
        <v>25</v>
      </c>
      <c r="B51" s="176" t="s">
        <v>241</v>
      </c>
      <c r="C51" s="184" t="s">
        <v>242</v>
      </c>
      <c r="D51" s="177" t="s">
        <v>178</v>
      </c>
      <c r="E51" s="178">
        <v>2</v>
      </c>
      <c r="F51" s="179"/>
      <c r="G51" s="180">
        <f>ROUND(E51*F51,2)</f>
        <v>0</v>
      </c>
      <c r="H51" s="157">
        <v>0.14000000000000001</v>
      </c>
      <c r="I51" s="156">
        <f>ROUND(E51*H51,2)</f>
        <v>0.28000000000000003</v>
      </c>
      <c r="J51" s="157">
        <v>145.86000000000001</v>
      </c>
      <c r="K51" s="156">
        <f>ROUND(E51*J51,2)</f>
        <v>291.72000000000003</v>
      </c>
      <c r="L51" s="156">
        <v>21</v>
      </c>
      <c r="M51" s="156">
        <f>G51*(1+L51/100)</f>
        <v>0</v>
      </c>
      <c r="N51" s="155">
        <v>0</v>
      </c>
      <c r="O51" s="155">
        <f>ROUND(E51*N51,2)</f>
        <v>0</v>
      </c>
      <c r="P51" s="155">
        <v>0</v>
      </c>
      <c r="Q51" s="155">
        <f>ROUND(E51*P51,2)</f>
        <v>0</v>
      </c>
      <c r="R51" s="156"/>
      <c r="S51" s="156" t="s">
        <v>162</v>
      </c>
      <c r="T51" s="156" t="s">
        <v>163</v>
      </c>
      <c r="U51" s="156">
        <v>14.92775</v>
      </c>
      <c r="V51" s="156">
        <f>ROUND(E51*U51,2)</f>
        <v>29.86</v>
      </c>
      <c r="W51" s="156"/>
      <c r="X51" s="156" t="s">
        <v>200</v>
      </c>
      <c r="Y51" s="156" t="s">
        <v>165</v>
      </c>
      <c r="Z51" s="146"/>
      <c r="AA51" s="146"/>
      <c r="AB51" s="146"/>
      <c r="AC51" s="146"/>
      <c r="AD51" s="146"/>
      <c r="AE51" s="146"/>
      <c r="AF51" s="146"/>
      <c r="AG51" s="146" t="s">
        <v>201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 x14ac:dyDescent="0.2">
      <c r="A52" s="175">
        <v>26</v>
      </c>
      <c r="B52" s="176" t="s">
        <v>243</v>
      </c>
      <c r="C52" s="184" t="s">
        <v>244</v>
      </c>
      <c r="D52" s="177" t="s">
        <v>0</v>
      </c>
      <c r="E52" s="178">
        <v>50.2</v>
      </c>
      <c r="F52" s="179"/>
      <c r="G52" s="180">
        <f>ROUND(E52*F52,2)</f>
        <v>0</v>
      </c>
      <c r="H52" s="157">
        <v>0</v>
      </c>
      <c r="I52" s="156">
        <f>ROUND(E52*H52,2)</f>
        <v>0</v>
      </c>
      <c r="J52" s="157">
        <v>3.5</v>
      </c>
      <c r="K52" s="156">
        <f>ROUND(E52*J52,2)</f>
        <v>175.7</v>
      </c>
      <c r="L52" s="156">
        <v>21</v>
      </c>
      <c r="M52" s="156">
        <f>G52*(1+L52/100)</f>
        <v>0</v>
      </c>
      <c r="N52" s="155">
        <v>0</v>
      </c>
      <c r="O52" s="155">
        <f>ROUND(E52*N52,2)</f>
        <v>0</v>
      </c>
      <c r="P52" s="155">
        <v>0</v>
      </c>
      <c r="Q52" s="155">
        <f>ROUND(E52*P52,2)</f>
        <v>0</v>
      </c>
      <c r="R52" s="156"/>
      <c r="S52" s="156" t="s">
        <v>162</v>
      </c>
      <c r="T52" s="156" t="s">
        <v>163</v>
      </c>
      <c r="U52" s="156">
        <v>0</v>
      </c>
      <c r="V52" s="156">
        <f>ROUND(E52*U52,2)</f>
        <v>0</v>
      </c>
      <c r="W52" s="156"/>
      <c r="X52" s="156" t="s">
        <v>220</v>
      </c>
      <c r="Y52" s="156" t="s">
        <v>165</v>
      </c>
      <c r="Z52" s="146"/>
      <c r="AA52" s="146"/>
      <c r="AB52" s="146"/>
      <c r="AC52" s="146"/>
      <c r="AD52" s="146"/>
      <c r="AE52" s="146"/>
      <c r="AF52" s="146"/>
      <c r="AG52" s="146" t="s">
        <v>221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x14ac:dyDescent="0.2">
      <c r="A53" s="162" t="s">
        <v>157</v>
      </c>
      <c r="B53" s="163" t="s">
        <v>106</v>
      </c>
      <c r="C53" s="181" t="s">
        <v>107</v>
      </c>
      <c r="D53" s="164"/>
      <c r="E53" s="165"/>
      <c r="F53" s="166"/>
      <c r="G53" s="167">
        <f>SUMIF(AG54:AG59,"&lt;&gt;NOR",G54:G59)</f>
        <v>0</v>
      </c>
      <c r="H53" s="161"/>
      <c r="I53" s="161">
        <f>SUM(I54:I59)</f>
        <v>6507.7999999999993</v>
      </c>
      <c r="J53" s="161"/>
      <c r="K53" s="161">
        <f>SUM(K54:K59)</f>
        <v>3898.6</v>
      </c>
      <c r="L53" s="161"/>
      <c r="M53" s="161">
        <f>SUM(M54:M59)</f>
        <v>0</v>
      </c>
      <c r="N53" s="160"/>
      <c r="O53" s="160">
        <f>SUM(O54:O59)</f>
        <v>0.32</v>
      </c>
      <c r="P53" s="160"/>
      <c r="Q53" s="160">
        <f>SUM(Q54:Q59)</f>
        <v>0</v>
      </c>
      <c r="R53" s="161"/>
      <c r="S53" s="161"/>
      <c r="T53" s="161"/>
      <c r="U53" s="161"/>
      <c r="V53" s="161">
        <f>SUM(V54:V59)</f>
        <v>7.18</v>
      </c>
      <c r="W53" s="161"/>
      <c r="X53" s="161"/>
      <c r="Y53" s="161"/>
      <c r="AG53" t="s">
        <v>158</v>
      </c>
    </row>
    <row r="54" spans="1:60" outlineLevel="1" x14ac:dyDescent="0.2">
      <c r="A54" s="169">
        <v>27</v>
      </c>
      <c r="B54" s="170" t="s">
        <v>245</v>
      </c>
      <c r="C54" s="182" t="s">
        <v>246</v>
      </c>
      <c r="D54" s="171" t="s">
        <v>161</v>
      </c>
      <c r="E54" s="172">
        <v>20</v>
      </c>
      <c r="F54" s="173"/>
      <c r="G54" s="174">
        <f>ROUND(E54*F54,2)</f>
        <v>0</v>
      </c>
      <c r="H54" s="157">
        <v>99.37</v>
      </c>
      <c r="I54" s="156">
        <f>ROUND(E54*H54,2)</f>
        <v>1987.4</v>
      </c>
      <c r="J54" s="157">
        <v>58.63</v>
      </c>
      <c r="K54" s="156">
        <f>ROUND(E54*J54,2)</f>
        <v>1172.5999999999999</v>
      </c>
      <c r="L54" s="156">
        <v>21</v>
      </c>
      <c r="M54" s="156">
        <f>G54*(1+L54/100)</f>
        <v>0</v>
      </c>
      <c r="N54" s="155">
        <v>2.2499999999999998E-3</v>
      </c>
      <c r="O54" s="155">
        <f>ROUND(E54*N54,2)</f>
        <v>0.05</v>
      </c>
      <c r="P54" s="155">
        <v>0</v>
      </c>
      <c r="Q54" s="155">
        <f>ROUND(E54*P54,2)</f>
        <v>0</v>
      </c>
      <c r="R54" s="156"/>
      <c r="S54" s="156" t="s">
        <v>162</v>
      </c>
      <c r="T54" s="156" t="s">
        <v>163</v>
      </c>
      <c r="U54" s="156">
        <v>0.123</v>
      </c>
      <c r="V54" s="156">
        <f>ROUND(E54*U54,2)</f>
        <v>2.46</v>
      </c>
      <c r="W54" s="156"/>
      <c r="X54" s="156" t="s">
        <v>164</v>
      </c>
      <c r="Y54" s="156" t="s">
        <v>165</v>
      </c>
      <c r="Z54" s="146"/>
      <c r="AA54" s="146"/>
      <c r="AB54" s="146"/>
      <c r="AC54" s="146"/>
      <c r="AD54" s="146"/>
      <c r="AE54" s="146"/>
      <c r="AF54" s="146"/>
      <c r="AG54" s="146" t="s">
        <v>166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2" x14ac:dyDescent="0.2">
      <c r="A55" s="153"/>
      <c r="B55" s="154"/>
      <c r="C55" s="183" t="s">
        <v>247</v>
      </c>
      <c r="D55" s="158"/>
      <c r="E55" s="159">
        <v>20</v>
      </c>
      <c r="F55" s="156"/>
      <c r="G55" s="156"/>
      <c r="H55" s="156"/>
      <c r="I55" s="156"/>
      <c r="J55" s="156"/>
      <c r="K55" s="156"/>
      <c r="L55" s="156"/>
      <c r="M55" s="156"/>
      <c r="N55" s="155"/>
      <c r="O55" s="155"/>
      <c r="P55" s="155"/>
      <c r="Q55" s="155"/>
      <c r="R55" s="156"/>
      <c r="S55" s="156"/>
      <c r="T55" s="156"/>
      <c r="U55" s="156"/>
      <c r="V55" s="156"/>
      <c r="W55" s="156"/>
      <c r="X55" s="156"/>
      <c r="Y55" s="156"/>
      <c r="Z55" s="146"/>
      <c r="AA55" s="146"/>
      <c r="AB55" s="146"/>
      <c r="AC55" s="146"/>
      <c r="AD55" s="146"/>
      <c r="AE55" s="146"/>
      <c r="AF55" s="146"/>
      <c r="AG55" s="146" t="s">
        <v>168</v>
      </c>
      <c r="AH55" s="146">
        <v>0</v>
      </c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ht="22.5" outlineLevel="1" x14ac:dyDescent="0.2">
      <c r="A56" s="169">
        <v>28</v>
      </c>
      <c r="B56" s="170" t="s">
        <v>248</v>
      </c>
      <c r="C56" s="182" t="s">
        <v>249</v>
      </c>
      <c r="D56" s="171" t="s">
        <v>161</v>
      </c>
      <c r="E56" s="172">
        <v>20</v>
      </c>
      <c r="F56" s="173"/>
      <c r="G56" s="174">
        <f>ROUND(E56*F56,2)</f>
        <v>0</v>
      </c>
      <c r="H56" s="157">
        <v>182.7</v>
      </c>
      <c r="I56" s="156">
        <f>ROUND(E56*H56,2)</f>
        <v>3654</v>
      </c>
      <c r="J56" s="157">
        <v>136.30000000000001</v>
      </c>
      <c r="K56" s="156">
        <f>ROUND(E56*J56,2)</f>
        <v>2726</v>
      </c>
      <c r="L56" s="156">
        <v>21</v>
      </c>
      <c r="M56" s="156">
        <f>G56*(1+L56/100)</f>
        <v>0</v>
      </c>
      <c r="N56" s="155">
        <v>1.2959999999999999E-2</v>
      </c>
      <c r="O56" s="155">
        <f>ROUND(E56*N56,2)</f>
        <v>0.26</v>
      </c>
      <c r="P56" s="155">
        <v>0</v>
      </c>
      <c r="Q56" s="155">
        <f>ROUND(E56*P56,2)</f>
        <v>0</v>
      </c>
      <c r="R56" s="156"/>
      <c r="S56" s="156" t="s">
        <v>162</v>
      </c>
      <c r="T56" s="156" t="s">
        <v>163</v>
      </c>
      <c r="U56" s="156">
        <v>0.23599999999999999</v>
      </c>
      <c r="V56" s="156">
        <f>ROUND(E56*U56,2)</f>
        <v>4.72</v>
      </c>
      <c r="W56" s="156"/>
      <c r="X56" s="156" t="s">
        <v>164</v>
      </c>
      <c r="Y56" s="156" t="s">
        <v>165</v>
      </c>
      <c r="Z56" s="146"/>
      <c r="AA56" s="146"/>
      <c r="AB56" s="146"/>
      <c r="AC56" s="146"/>
      <c r="AD56" s="146"/>
      <c r="AE56" s="146"/>
      <c r="AF56" s="146"/>
      <c r="AG56" s="146" t="s">
        <v>166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2" x14ac:dyDescent="0.2">
      <c r="A57" s="153"/>
      <c r="B57" s="154"/>
      <c r="C57" s="183" t="s">
        <v>250</v>
      </c>
      <c r="D57" s="158"/>
      <c r="E57" s="159">
        <v>20</v>
      </c>
      <c r="F57" s="156"/>
      <c r="G57" s="156"/>
      <c r="H57" s="156"/>
      <c r="I57" s="156"/>
      <c r="J57" s="156"/>
      <c r="K57" s="156"/>
      <c r="L57" s="156"/>
      <c r="M57" s="156"/>
      <c r="N57" s="155"/>
      <c r="O57" s="155"/>
      <c r="P57" s="155"/>
      <c r="Q57" s="155"/>
      <c r="R57" s="156"/>
      <c r="S57" s="156"/>
      <c r="T57" s="156"/>
      <c r="U57" s="156"/>
      <c r="V57" s="156"/>
      <c r="W57" s="156"/>
      <c r="X57" s="156"/>
      <c r="Y57" s="156"/>
      <c r="Z57" s="146"/>
      <c r="AA57" s="146"/>
      <c r="AB57" s="146"/>
      <c r="AC57" s="146"/>
      <c r="AD57" s="146"/>
      <c r="AE57" s="146"/>
      <c r="AF57" s="146"/>
      <c r="AG57" s="146" t="s">
        <v>168</v>
      </c>
      <c r="AH57" s="146">
        <v>5</v>
      </c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 x14ac:dyDescent="0.2">
      <c r="A58" s="169">
        <v>29</v>
      </c>
      <c r="B58" s="170" t="s">
        <v>251</v>
      </c>
      <c r="C58" s="182" t="s">
        <v>252</v>
      </c>
      <c r="D58" s="171" t="s">
        <v>161</v>
      </c>
      <c r="E58" s="172">
        <v>24</v>
      </c>
      <c r="F58" s="173"/>
      <c r="G58" s="174">
        <f>ROUND(E58*F58,2)</f>
        <v>0</v>
      </c>
      <c r="H58" s="157">
        <v>36.1</v>
      </c>
      <c r="I58" s="156">
        <f>ROUND(E58*H58,2)</f>
        <v>866.4</v>
      </c>
      <c r="J58" s="157">
        <v>0</v>
      </c>
      <c r="K58" s="156">
        <f>ROUND(E58*J58,2)</f>
        <v>0</v>
      </c>
      <c r="L58" s="156">
        <v>21</v>
      </c>
      <c r="M58" s="156">
        <f>G58*(1+L58/100)</f>
        <v>0</v>
      </c>
      <c r="N58" s="155">
        <v>2.9999999999999997E-4</v>
      </c>
      <c r="O58" s="155">
        <f>ROUND(E58*N58,2)</f>
        <v>0.01</v>
      </c>
      <c r="P58" s="155">
        <v>0</v>
      </c>
      <c r="Q58" s="155">
        <f>ROUND(E58*P58,2)</f>
        <v>0</v>
      </c>
      <c r="R58" s="156" t="s">
        <v>253</v>
      </c>
      <c r="S58" s="156" t="s">
        <v>162</v>
      </c>
      <c r="T58" s="156" t="s">
        <v>163</v>
      </c>
      <c r="U58" s="156">
        <v>0</v>
      </c>
      <c r="V58" s="156">
        <f>ROUND(E58*U58,2)</f>
        <v>0</v>
      </c>
      <c r="W58" s="156"/>
      <c r="X58" s="156" t="s">
        <v>254</v>
      </c>
      <c r="Y58" s="156" t="s">
        <v>165</v>
      </c>
      <c r="Z58" s="146"/>
      <c r="AA58" s="146"/>
      <c r="AB58" s="146"/>
      <c r="AC58" s="146"/>
      <c r="AD58" s="146"/>
      <c r="AE58" s="146"/>
      <c r="AF58" s="146"/>
      <c r="AG58" s="146" t="s">
        <v>255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2" x14ac:dyDescent="0.2">
      <c r="A59" s="153"/>
      <c r="B59" s="154"/>
      <c r="C59" s="183" t="s">
        <v>256</v>
      </c>
      <c r="D59" s="158"/>
      <c r="E59" s="159">
        <v>24</v>
      </c>
      <c r="F59" s="156"/>
      <c r="G59" s="156"/>
      <c r="H59" s="156"/>
      <c r="I59" s="156"/>
      <c r="J59" s="156"/>
      <c r="K59" s="156"/>
      <c r="L59" s="156"/>
      <c r="M59" s="156"/>
      <c r="N59" s="155"/>
      <c r="O59" s="155"/>
      <c r="P59" s="155"/>
      <c r="Q59" s="155"/>
      <c r="R59" s="156"/>
      <c r="S59" s="156"/>
      <c r="T59" s="156"/>
      <c r="U59" s="156"/>
      <c r="V59" s="156"/>
      <c r="W59" s="156"/>
      <c r="X59" s="156"/>
      <c r="Y59" s="156"/>
      <c r="Z59" s="146"/>
      <c r="AA59" s="146"/>
      <c r="AB59" s="146"/>
      <c r="AC59" s="146"/>
      <c r="AD59" s="146"/>
      <c r="AE59" s="146"/>
      <c r="AF59" s="146"/>
      <c r="AG59" s="146" t="s">
        <v>168</v>
      </c>
      <c r="AH59" s="146">
        <v>5</v>
      </c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x14ac:dyDescent="0.2">
      <c r="A60" s="162" t="s">
        <v>157</v>
      </c>
      <c r="B60" s="163" t="s">
        <v>108</v>
      </c>
      <c r="C60" s="181" t="s">
        <v>109</v>
      </c>
      <c r="D60" s="164"/>
      <c r="E60" s="165"/>
      <c r="F60" s="166"/>
      <c r="G60" s="167">
        <f>SUMIF(AG61:AG61,"&lt;&gt;NOR",G61:G61)</f>
        <v>0</v>
      </c>
      <c r="H60" s="161"/>
      <c r="I60" s="161">
        <f>SUM(I61:I61)</f>
        <v>0</v>
      </c>
      <c r="J60" s="161"/>
      <c r="K60" s="161">
        <f>SUM(K61:K61)</f>
        <v>220</v>
      </c>
      <c r="L60" s="161"/>
      <c r="M60" s="161">
        <f>SUM(M61:M61)</f>
        <v>0</v>
      </c>
      <c r="N60" s="160"/>
      <c r="O60" s="160">
        <f>SUM(O61:O61)</f>
        <v>0</v>
      </c>
      <c r="P60" s="160"/>
      <c r="Q60" s="160">
        <f>SUM(Q61:Q61)</f>
        <v>0.01</v>
      </c>
      <c r="R60" s="161"/>
      <c r="S60" s="161"/>
      <c r="T60" s="161"/>
      <c r="U60" s="161"/>
      <c r="V60" s="161">
        <f>SUM(V61:V61)</f>
        <v>0.44</v>
      </c>
      <c r="W60" s="161"/>
      <c r="X60" s="161"/>
      <c r="Y60" s="161"/>
      <c r="AG60" t="s">
        <v>158</v>
      </c>
    </row>
    <row r="61" spans="1:60" outlineLevel="1" x14ac:dyDescent="0.2">
      <c r="A61" s="175">
        <v>30</v>
      </c>
      <c r="B61" s="176" t="s">
        <v>257</v>
      </c>
      <c r="C61" s="184" t="s">
        <v>258</v>
      </c>
      <c r="D61" s="177" t="s">
        <v>178</v>
      </c>
      <c r="E61" s="178">
        <v>4</v>
      </c>
      <c r="F61" s="179"/>
      <c r="G61" s="180">
        <f>ROUND(E61*F61,2)</f>
        <v>0</v>
      </c>
      <c r="H61" s="157">
        <v>0</v>
      </c>
      <c r="I61" s="156">
        <f>ROUND(E61*H61,2)</f>
        <v>0</v>
      </c>
      <c r="J61" s="157">
        <v>55</v>
      </c>
      <c r="K61" s="156">
        <f>ROUND(E61*J61,2)</f>
        <v>220</v>
      </c>
      <c r="L61" s="156">
        <v>21</v>
      </c>
      <c r="M61" s="156">
        <f>G61*(1+L61/100)</f>
        <v>0</v>
      </c>
      <c r="N61" s="155">
        <v>0</v>
      </c>
      <c r="O61" s="155">
        <f>ROUND(E61*N61,2)</f>
        <v>0</v>
      </c>
      <c r="P61" s="155">
        <v>1.8E-3</v>
      </c>
      <c r="Q61" s="155">
        <f>ROUND(E61*P61,2)</f>
        <v>0.01</v>
      </c>
      <c r="R61" s="156"/>
      <c r="S61" s="156" t="s">
        <v>162</v>
      </c>
      <c r="T61" s="156" t="s">
        <v>163</v>
      </c>
      <c r="U61" s="156">
        <v>0.11</v>
      </c>
      <c r="V61" s="156">
        <f>ROUND(E61*U61,2)</f>
        <v>0.44</v>
      </c>
      <c r="W61" s="156"/>
      <c r="X61" s="156" t="s">
        <v>164</v>
      </c>
      <c r="Y61" s="156" t="s">
        <v>165</v>
      </c>
      <c r="Z61" s="146"/>
      <c r="AA61" s="146"/>
      <c r="AB61" s="146"/>
      <c r="AC61" s="146"/>
      <c r="AD61" s="146"/>
      <c r="AE61" s="146"/>
      <c r="AF61" s="146"/>
      <c r="AG61" s="146" t="s">
        <v>166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x14ac:dyDescent="0.2">
      <c r="A62" s="162" t="s">
        <v>157</v>
      </c>
      <c r="B62" s="163" t="s">
        <v>110</v>
      </c>
      <c r="C62" s="181" t="s">
        <v>111</v>
      </c>
      <c r="D62" s="164"/>
      <c r="E62" s="165"/>
      <c r="F62" s="166"/>
      <c r="G62" s="167">
        <f>SUMIF(AG63:AG65,"&lt;&gt;NOR",G63:G65)</f>
        <v>0</v>
      </c>
      <c r="H62" s="161"/>
      <c r="I62" s="161">
        <f>SUM(I63:I65)</f>
        <v>300.3</v>
      </c>
      <c r="J62" s="161"/>
      <c r="K62" s="161">
        <f>SUM(K63:K65)</f>
        <v>1302.56</v>
      </c>
      <c r="L62" s="161"/>
      <c r="M62" s="161">
        <f>SUM(M63:M65)</f>
        <v>0</v>
      </c>
      <c r="N62" s="160"/>
      <c r="O62" s="160">
        <f>SUM(O63:O65)</f>
        <v>0</v>
      </c>
      <c r="P62" s="160"/>
      <c r="Q62" s="160">
        <f>SUM(Q63:Q65)</f>
        <v>0.03</v>
      </c>
      <c r="R62" s="161"/>
      <c r="S62" s="161"/>
      <c r="T62" s="161"/>
      <c r="U62" s="161"/>
      <c r="V62" s="161">
        <f>SUM(V63:V65)</f>
        <v>2.4299999999999997</v>
      </c>
      <c r="W62" s="161"/>
      <c r="X62" s="161"/>
      <c r="Y62" s="161"/>
      <c r="AG62" t="s">
        <v>158</v>
      </c>
    </row>
    <row r="63" spans="1:60" outlineLevel="1" x14ac:dyDescent="0.2">
      <c r="A63" s="175">
        <v>31</v>
      </c>
      <c r="B63" s="176" t="s">
        <v>259</v>
      </c>
      <c r="C63" s="184" t="s">
        <v>260</v>
      </c>
      <c r="D63" s="177" t="s">
        <v>261</v>
      </c>
      <c r="E63" s="178">
        <v>15</v>
      </c>
      <c r="F63" s="179"/>
      <c r="G63" s="180">
        <f>ROUND(E63*F63,2)</f>
        <v>0</v>
      </c>
      <c r="H63" s="157">
        <v>10.06</v>
      </c>
      <c r="I63" s="156">
        <f>ROUND(E63*H63,2)</f>
        <v>150.9</v>
      </c>
      <c r="J63" s="157">
        <v>48.74</v>
      </c>
      <c r="K63" s="156">
        <f>ROUND(E63*J63,2)</f>
        <v>731.1</v>
      </c>
      <c r="L63" s="156">
        <v>21</v>
      </c>
      <c r="M63" s="156">
        <f>G63*(1+L63/100)</f>
        <v>0</v>
      </c>
      <c r="N63" s="155">
        <v>5.0000000000000002E-5</v>
      </c>
      <c r="O63" s="155">
        <f>ROUND(E63*N63,2)</f>
        <v>0</v>
      </c>
      <c r="P63" s="155">
        <v>1E-3</v>
      </c>
      <c r="Q63" s="155">
        <f>ROUND(E63*P63,2)</f>
        <v>0.02</v>
      </c>
      <c r="R63" s="156"/>
      <c r="S63" s="156" t="s">
        <v>162</v>
      </c>
      <c r="T63" s="156" t="s">
        <v>163</v>
      </c>
      <c r="U63" s="156">
        <v>9.7000000000000003E-2</v>
      </c>
      <c r="V63" s="156">
        <f>ROUND(E63*U63,2)</f>
        <v>1.46</v>
      </c>
      <c r="W63" s="156"/>
      <c r="X63" s="156" t="s">
        <v>164</v>
      </c>
      <c r="Y63" s="156" t="s">
        <v>165</v>
      </c>
      <c r="Z63" s="146"/>
      <c r="AA63" s="146"/>
      <c r="AB63" s="146"/>
      <c r="AC63" s="146"/>
      <c r="AD63" s="146"/>
      <c r="AE63" s="146"/>
      <c r="AF63" s="146"/>
      <c r="AG63" s="146" t="s">
        <v>166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 x14ac:dyDescent="0.2">
      <c r="A64" s="175">
        <v>32</v>
      </c>
      <c r="B64" s="176" t="s">
        <v>262</v>
      </c>
      <c r="C64" s="184" t="s">
        <v>263</v>
      </c>
      <c r="D64" s="177" t="s">
        <v>261</v>
      </c>
      <c r="E64" s="178">
        <v>10</v>
      </c>
      <c r="F64" s="179"/>
      <c r="G64" s="180">
        <f>ROUND(E64*F64,2)</f>
        <v>0</v>
      </c>
      <c r="H64" s="157">
        <v>14.94</v>
      </c>
      <c r="I64" s="156">
        <f>ROUND(E64*H64,2)</f>
        <v>149.4</v>
      </c>
      <c r="J64" s="157">
        <v>53.16</v>
      </c>
      <c r="K64" s="156">
        <f>ROUND(E64*J64,2)</f>
        <v>531.6</v>
      </c>
      <c r="L64" s="156">
        <v>21</v>
      </c>
      <c r="M64" s="156">
        <f>G64*(1+L64/100)</f>
        <v>0</v>
      </c>
      <c r="N64" s="155">
        <v>6.0000000000000002E-5</v>
      </c>
      <c r="O64" s="155">
        <f>ROUND(E64*N64,2)</f>
        <v>0</v>
      </c>
      <c r="P64" s="155">
        <v>1E-3</v>
      </c>
      <c r="Q64" s="155">
        <f>ROUND(E64*P64,2)</f>
        <v>0.01</v>
      </c>
      <c r="R64" s="156"/>
      <c r="S64" s="156" t="s">
        <v>162</v>
      </c>
      <c r="T64" s="156" t="s">
        <v>163</v>
      </c>
      <c r="U64" s="156">
        <v>9.7000000000000003E-2</v>
      </c>
      <c r="V64" s="156">
        <f>ROUND(E64*U64,2)</f>
        <v>0.97</v>
      </c>
      <c r="W64" s="156"/>
      <c r="X64" s="156" t="s">
        <v>164</v>
      </c>
      <c r="Y64" s="156" t="s">
        <v>165</v>
      </c>
      <c r="Z64" s="146"/>
      <c r="AA64" s="146"/>
      <c r="AB64" s="146"/>
      <c r="AC64" s="146"/>
      <c r="AD64" s="146"/>
      <c r="AE64" s="146"/>
      <c r="AF64" s="146"/>
      <c r="AG64" s="146" t="s">
        <v>166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 x14ac:dyDescent="0.2">
      <c r="A65" s="175">
        <v>33</v>
      </c>
      <c r="B65" s="176" t="s">
        <v>264</v>
      </c>
      <c r="C65" s="184" t="s">
        <v>265</v>
      </c>
      <c r="D65" s="177" t="s">
        <v>0</v>
      </c>
      <c r="E65" s="178">
        <v>15.63</v>
      </c>
      <c r="F65" s="179"/>
      <c r="G65" s="180">
        <f>ROUND(E65*F65,2)</f>
        <v>0</v>
      </c>
      <c r="H65" s="157">
        <v>0</v>
      </c>
      <c r="I65" s="156">
        <f>ROUND(E65*H65,2)</f>
        <v>0</v>
      </c>
      <c r="J65" s="157">
        <v>2.5499999999999998</v>
      </c>
      <c r="K65" s="156">
        <f>ROUND(E65*J65,2)</f>
        <v>39.86</v>
      </c>
      <c r="L65" s="156">
        <v>21</v>
      </c>
      <c r="M65" s="156">
        <f>G65*(1+L65/100)</f>
        <v>0</v>
      </c>
      <c r="N65" s="155">
        <v>0</v>
      </c>
      <c r="O65" s="155">
        <f>ROUND(E65*N65,2)</f>
        <v>0</v>
      </c>
      <c r="P65" s="155">
        <v>0</v>
      </c>
      <c r="Q65" s="155">
        <f>ROUND(E65*P65,2)</f>
        <v>0</v>
      </c>
      <c r="R65" s="156"/>
      <c r="S65" s="156" t="s">
        <v>162</v>
      </c>
      <c r="T65" s="156" t="s">
        <v>163</v>
      </c>
      <c r="U65" s="156">
        <v>0</v>
      </c>
      <c r="V65" s="156">
        <f>ROUND(E65*U65,2)</f>
        <v>0</v>
      </c>
      <c r="W65" s="156"/>
      <c r="X65" s="156" t="s">
        <v>220</v>
      </c>
      <c r="Y65" s="156" t="s">
        <v>165</v>
      </c>
      <c r="Z65" s="146"/>
      <c r="AA65" s="146"/>
      <c r="AB65" s="146"/>
      <c r="AC65" s="146"/>
      <c r="AD65" s="146"/>
      <c r="AE65" s="146"/>
      <c r="AF65" s="146"/>
      <c r="AG65" s="146" t="s">
        <v>221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x14ac:dyDescent="0.2">
      <c r="A66" s="162" t="s">
        <v>157</v>
      </c>
      <c r="B66" s="163" t="s">
        <v>114</v>
      </c>
      <c r="C66" s="181" t="s">
        <v>115</v>
      </c>
      <c r="D66" s="164"/>
      <c r="E66" s="165"/>
      <c r="F66" s="166"/>
      <c r="G66" s="167">
        <f>SUMIF(AG67:AG69,"&lt;&gt;NOR",G67:G69)</f>
        <v>0</v>
      </c>
      <c r="H66" s="161"/>
      <c r="I66" s="161">
        <f>SUM(I67:I69)</f>
        <v>0</v>
      </c>
      <c r="J66" s="161"/>
      <c r="K66" s="161">
        <f>SUM(K67:K69)</f>
        <v>742.14</v>
      </c>
      <c r="L66" s="161"/>
      <c r="M66" s="161">
        <f>SUM(M67:M69)</f>
        <v>0</v>
      </c>
      <c r="N66" s="160"/>
      <c r="O66" s="160">
        <f>SUM(O67:O69)</f>
        <v>0</v>
      </c>
      <c r="P66" s="160"/>
      <c r="Q66" s="160">
        <f>SUM(Q67:Q69)</f>
        <v>0.01</v>
      </c>
      <c r="R66" s="161"/>
      <c r="S66" s="161"/>
      <c r="T66" s="161"/>
      <c r="U66" s="161"/>
      <c r="V66" s="161">
        <f>SUM(V67:V69)</f>
        <v>1.82</v>
      </c>
      <c r="W66" s="161"/>
      <c r="X66" s="161"/>
      <c r="Y66" s="161"/>
      <c r="AG66" t="s">
        <v>158</v>
      </c>
    </row>
    <row r="67" spans="1:60" ht="22.5" outlineLevel="1" x14ac:dyDescent="0.2">
      <c r="A67" s="169">
        <v>34</v>
      </c>
      <c r="B67" s="170" t="s">
        <v>266</v>
      </c>
      <c r="C67" s="182" t="s">
        <v>267</v>
      </c>
      <c r="D67" s="171" t="s">
        <v>161</v>
      </c>
      <c r="E67" s="172">
        <v>14.19</v>
      </c>
      <c r="F67" s="173"/>
      <c r="G67" s="174">
        <f>ROUND(E67*F67,2)</f>
        <v>0</v>
      </c>
      <c r="H67" s="157">
        <v>0</v>
      </c>
      <c r="I67" s="156">
        <f>ROUND(E67*H67,2)</f>
        <v>0</v>
      </c>
      <c r="J67" s="157">
        <v>52.3</v>
      </c>
      <c r="K67" s="156">
        <f>ROUND(E67*J67,2)</f>
        <v>742.14</v>
      </c>
      <c r="L67" s="156">
        <v>21</v>
      </c>
      <c r="M67" s="156">
        <f>G67*(1+L67/100)</f>
        <v>0</v>
      </c>
      <c r="N67" s="155">
        <v>0</v>
      </c>
      <c r="O67" s="155">
        <f>ROUND(E67*N67,2)</f>
        <v>0</v>
      </c>
      <c r="P67" s="155">
        <v>1E-3</v>
      </c>
      <c r="Q67" s="155">
        <f>ROUND(E67*P67,2)</f>
        <v>0.01</v>
      </c>
      <c r="R67" s="156"/>
      <c r="S67" s="156" t="s">
        <v>162</v>
      </c>
      <c r="T67" s="156" t="s">
        <v>268</v>
      </c>
      <c r="U67" s="156">
        <v>0.128</v>
      </c>
      <c r="V67" s="156">
        <f>ROUND(E67*U67,2)</f>
        <v>1.82</v>
      </c>
      <c r="W67" s="156"/>
      <c r="X67" s="156" t="s">
        <v>164</v>
      </c>
      <c r="Y67" s="156" t="s">
        <v>165</v>
      </c>
      <c r="Z67" s="146"/>
      <c r="AA67" s="146"/>
      <c r="AB67" s="146"/>
      <c r="AC67" s="146"/>
      <c r="AD67" s="146"/>
      <c r="AE67" s="146"/>
      <c r="AF67" s="146"/>
      <c r="AG67" s="146" t="s">
        <v>166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2" x14ac:dyDescent="0.2">
      <c r="A68" s="153"/>
      <c r="B68" s="154"/>
      <c r="C68" s="183" t="s">
        <v>170</v>
      </c>
      <c r="D68" s="158"/>
      <c r="E68" s="159">
        <v>11.29</v>
      </c>
      <c r="F68" s="156"/>
      <c r="G68" s="156"/>
      <c r="H68" s="156"/>
      <c r="I68" s="156"/>
      <c r="J68" s="156"/>
      <c r="K68" s="156"/>
      <c r="L68" s="156"/>
      <c r="M68" s="156"/>
      <c r="N68" s="155"/>
      <c r="O68" s="155"/>
      <c r="P68" s="155"/>
      <c r="Q68" s="155"/>
      <c r="R68" s="156"/>
      <c r="S68" s="156"/>
      <c r="T68" s="156"/>
      <c r="U68" s="156"/>
      <c r="V68" s="156"/>
      <c r="W68" s="156"/>
      <c r="X68" s="156"/>
      <c r="Y68" s="156"/>
      <c r="Z68" s="146"/>
      <c r="AA68" s="146"/>
      <c r="AB68" s="146"/>
      <c r="AC68" s="146"/>
      <c r="AD68" s="146"/>
      <c r="AE68" s="146"/>
      <c r="AF68" s="146"/>
      <c r="AG68" s="146" t="s">
        <v>168</v>
      </c>
      <c r="AH68" s="146">
        <v>0</v>
      </c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3" x14ac:dyDescent="0.2">
      <c r="A69" s="153"/>
      <c r="B69" s="154"/>
      <c r="C69" s="183" t="s">
        <v>169</v>
      </c>
      <c r="D69" s="158"/>
      <c r="E69" s="159">
        <v>2.9</v>
      </c>
      <c r="F69" s="156"/>
      <c r="G69" s="156"/>
      <c r="H69" s="156"/>
      <c r="I69" s="156"/>
      <c r="J69" s="156"/>
      <c r="K69" s="156"/>
      <c r="L69" s="156"/>
      <c r="M69" s="156"/>
      <c r="N69" s="155"/>
      <c r="O69" s="155"/>
      <c r="P69" s="155"/>
      <c r="Q69" s="155"/>
      <c r="R69" s="156"/>
      <c r="S69" s="156"/>
      <c r="T69" s="156"/>
      <c r="U69" s="156"/>
      <c r="V69" s="156"/>
      <c r="W69" s="156"/>
      <c r="X69" s="156"/>
      <c r="Y69" s="156"/>
      <c r="Z69" s="146"/>
      <c r="AA69" s="146"/>
      <c r="AB69" s="146"/>
      <c r="AC69" s="146"/>
      <c r="AD69" s="146"/>
      <c r="AE69" s="146"/>
      <c r="AF69" s="146"/>
      <c r="AG69" s="146" t="s">
        <v>168</v>
      </c>
      <c r="AH69" s="146">
        <v>0</v>
      </c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x14ac:dyDescent="0.2">
      <c r="A70" s="162" t="s">
        <v>157</v>
      </c>
      <c r="B70" s="163" t="s">
        <v>120</v>
      </c>
      <c r="C70" s="181" t="s">
        <v>121</v>
      </c>
      <c r="D70" s="164"/>
      <c r="E70" s="165"/>
      <c r="F70" s="166"/>
      <c r="G70" s="167">
        <f>SUMIF(AG71:AG73,"&lt;&gt;NOR",G71:G73)</f>
        <v>0</v>
      </c>
      <c r="H70" s="161"/>
      <c r="I70" s="161">
        <f>SUM(I71:I73)</f>
        <v>5.46</v>
      </c>
      <c r="J70" s="161"/>
      <c r="K70" s="161">
        <f>SUM(K71:K73)</f>
        <v>2009.11</v>
      </c>
      <c r="L70" s="161"/>
      <c r="M70" s="161">
        <f>SUM(M71:M73)</f>
        <v>0</v>
      </c>
      <c r="N70" s="160"/>
      <c r="O70" s="160">
        <f>SUM(O71:O73)</f>
        <v>0</v>
      </c>
      <c r="P70" s="160"/>
      <c r="Q70" s="160">
        <f>SUM(Q71:Q73)</f>
        <v>0</v>
      </c>
      <c r="R70" s="161"/>
      <c r="S70" s="161"/>
      <c r="T70" s="161"/>
      <c r="U70" s="161"/>
      <c r="V70" s="161">
        <f>SUM(V71:V73)</f>
        <v>3.46</v>
      </c>
      <c r="W70" s="161"/>
      <c r="X70" s="161"/>
      <c r="Y70" s="161"/>
      <c r="AG70" t="s">
        <v>158</v>
      </c>
    </row>
    <row r="71" spans="1:60" outlineLevel="1" x14ac:dyDescent="0.2">
      <c r="A71" s="169">
        <v>35</v>
      </c>
      <c r="B71" s="170" t="s">
        <v>269</v>
      </c>
      <c r="C71" s="182" t="s">
        <v>270</v>
      </c>
      <c r="D71" s="171" t="s">
        <v>161</v>
      </c>
      <c r="E71" s="172">
        <v>49.62</v>
      </c>
      <c r="F71" s="173"/>
      <c r="G71" s="174">
        <f>ROUND(E71*F71,2)</f>
        <v>0</v>
      </c>
      <c r="H71" s="157">
        <v>0.11</v>
      </c>
      <c r="I71" s="156">
        <f>ROUND(E71*H71,2)</f>
        <v>5.46</v>
      </c>
      <c r="J71" s="157">
        <v>40.49</v>
      </c>
      <c r="K71" s="156">
        <f>ROUND(E71*J71,2)</f>
        <v>2009.11</v>
      </c>
      <c r="L71" s="156">
        <v>21</v>
      </c>
      <c r="M71" s="156">
        <f>G71*(1+L71/100)</f>
        <v>0</v>
      </c>
      <c r="N71" s="155">
        <v>0</v>
      </c>
      <c r="O71" s="155">
        <f>ROUND(E71*N71,2)</f>
        <v>0</v>
      </c>
      <c r="P71" s="155">
        <v>0</v>
      </c>
      <c r="Q71" s="155">
        <f>ROUND(E71*P71,2)</f>
        <v>0</v>
      </c>
      <c r="R71" s="156"/>
      <c r="S71" s="156" t="s">
        <v>162</v>
      </c>
      <c r="T71" s="156" t="s">
        <v>163</v>
      </c>
      <c r="U71" s="156">
        <v>6.9709999999999994E-2</v>
      </c>
      <c r="V71" s="156">
        <f>ROUND(E71*U71,2)</f>
        <v>3.46</v>
      </c>
      <c r="W71" s="156"/>
      <c r="X71" s="156" t="s">
        <v>164</v>
      </c>
      <c r="Y71" s="156" t="s">
        <v>165</v>
      </c>
      <c r="Z71" s="146"/>
      <c r="AA71" s="146"/>
      <c r="AB71" s="146"/>
      <c r="AC71" s="146"/>
      <c r="AD71" s="146"/>
      <c r="AE71" s="146"/>
      <c r="AF71" s="146"/>
      <c r="AG71" s="146" t="s">
        <v>166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2" x14ac:dyDescent="0.2">
      <c r="A72" s="153"/>
      <c r="B72" s="154"/>
      <c r="C72" s="183" t="s">
        <v>184</v>
      </c>
      <c r="D72" s="158"/>
      <c r="E72" s="159">
        <v>18.53</v>
      </c>
      <c r="F72" s="156"/>
      <c r="G72" s="156"/>
      <c r="H72" s="156"/>
      <c r="I72" s="156"/>
      <c r="J72" s="156"/>
      <c r="K72" s="156"/>
      <c r="L72" s="156"/>
      <c r="M72" s="156"/>
      <c r="N72" s="155"/>
      <c r="O72" s="155"/>
      <c r="P72" s="155"/>
      <c r="Q72" s="155"/>
      <c r="R72" s="156"/>
      <c r="S72" s="156"/>
      <c r="T72" s="156"/>
      <c r="U72" s="156"/>
      <c r="V72" s="156"/>
      <c r="W72" s="156"/>
      <c r="X72" s="156"/>
      <c r="Y72" s="156"/>
      <c r="Z72" s="146"/>
      <c r="AA72" s="146"/>
      <c r="AB72" s="146"/>
      <c r="AC72" s="146"/>
      <c r="AD72" s="146"/>
      <c r="AE72" s="146"/>
      <c r="AF72" s="146"/>
      <c r="AG72" s="146" t="s">
        <v>168</v>
      </c>
      <c r="AH72" s="146">
        <v>5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3" x14ac:dyDescent="0.2">
      <c r="A73" s="153"/>
      <c r="B73" s="154"/>
      <c r="C73" s="183" t="s">
        <v>271</v>
      </c>
      <c r="D73" s="158"/>
      <c r="E73" s="159">
        <v>31.09</v>
      </c>
      <c r="F73" s="156"/>
      <c r="G73" s="156"/>
      <c r="H73" s="156"/>
      <c r="I73" s="156"/>
      <c r="J73" s="156"/>
      <c r="K73" s="156"/>
      <c r="L73" s="156"/>
      <c r="M73" s="156"/>
      <c r="N73" s="155"/>
      <c r="O73" s="155"/>
      <c r="P73" s="155"/>
      <c r="Q73" s="155"/>
      <c r="R73" s="156"/>
      <c r="S73" s="156"/>
      <c r="T73" s="156"/>
      <c r="U73" s="156"/>
      <c r="V73" s="156"/>
      <c r="W73" s="156"/>
      <c r="X73" s="156"/>
      <c r="Y73" s="156"/>
      <c r="Z73" s="146"/>
      <c r="AA73" s="146"/>
      <c r="AB73" s="146"/>
      <c r="AC73" s="146"/>
      <c r="AD73" s="146"/>
      <c r="AE73" s="146"/>
      <c r="AF73" s="146"/>
      <c r="AG73" s="146" t="s">
        <v>168</v>
      </c>
      <c r="AH73" s="146">
        <v>5</v>
      </c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x14ac:dyDescent="0.2">
      <c r="A74" s="162" t="s">
        <v>157</v>
      </c>
      <c r="B74" s="163" t="s">
        <v>122</v>
      </c>
      <c r="C74" s="181" t="s">
        <v>123</v>
      </c>
      <c r="D74" s="164"/>
      <c r="E74" s="165"/>
      <c r="F74" s="166"/>
      <c r="G74" s="167">
        <f>SUMIF(AG75:AG75,"&lt;&gt;NOR",G75:G75)</f>
        <v>0</v>
      </c>
      <c r="H74" s="161"/>
      <c r="I74" s="161">
        <f>SUM(I75:I75)</f>
        <v>0</v>
      </c>
      <c r="J74" s="161"/>
      <c r="K74" s="161">
        <f>SUM(K75:K75)</f>
        <v>2800</v>
      </c>
      <c r="L74" s="161"/>
      <c r="M74" s="161">
        <f>SUM(M75:M75)</f>
        <v>0</v>
      </c>
      <c r="N74" s="160"/>
      <c r="O74" s="160">
        <f>SUM(O75:O75)</f>
        <v>0</v>
      </c>
      <c r="P74" s="160"/>
      <c r="Q74" s="160">
        <f>SUM(Q75:Q75)</f>
        <v>0</v>
      </c>
      <c r="R74" s="161"/>
      <c r="S74" s="161"/>
      <c r="T74" s="161"/>
      <c r="U74" s="161"/>
      <c r="V74" s="161">
        <f>SUM(V75:V75)</f>
        <v>0</v>
      </c>
      <c r="W74" s="161"/>
      <c r="X74" s="161"/>
      <c r="Y74" s="161"/>
      <c r="AG74" t="s">
        <v>158</v>
      </c>
    </row>
    <row r="75" spans="1:60" outlineLevel="1" x14ac:dyDescent="0.2">
      <c r="A75" s="175">
        <v>36</v>
      </c>
      <c r="B75" s="176" t="s">
        <v>272</v>
      </c>
      <c r="C75" s="184" t="s">
        <v>273</v>
      </c>
      <c r="D75" s="177" t="s">
        <v>274</v>
      </c>
      <c r="E75" s="178">
        <v>8</v>
      </c>
      <c r="F75" s="179"/>
      <c r="G75" s="180">
        <f>ROUND(E75*F75,2)</f>
        <v>0</v>
      </c>
      <c r="H75" s="157">
        <v>0</v>
      </c>
      <c r="I75" s="156">
        <f>ROUND(E75*H75,2)</f>
        <v>0</v>
      </c>
      <c r="J75" s="157">
        <v>350</v>
      </c>
      <c r="K75" s="156">
        <f>ROUND(E75*J75,2)</f>
        <v>2800</v>
      </c>
      <c r="L75" s="156">
        <v>21</v>
      </c>
      <c r="M75" s="156">
        <f>G75*(1+L75/100)</f>
        <v>0</v>
      </c>
      <c r="N75" s="155">
        <v>0</v>
      </c>
      <c r="O75" s="155">
        <f>ROUND(E75*N75,2)</f>
        <v>0</v>
      </c>
      <c r="P75" s="155">
        <v>0</v>
      </c>
      <c r="Q75" s="155">
        <f>ROUND(E75*P75,2)</f>
        <v>0</v>
      </c>
      <c r="R75" s="156"/>
      <c r="S75" s="156" t="s">
        <v>195</v>
      </c>
      <c r="T75" s="156" t="s">
        <v>196</v>
      </c>
      <c r="U75" s="156">
        <v>0</v>
      </c>
      <c r="V75" s="156">
        <f>ROUND(E75*U75,2)</f>
        <v>0</v>
      </c>
      <c r="W75" s="156"/>
      <c r="X75" s="156" t="s">
        <v>164</v>
      </c>
      <c r="Y75" s="156" t="s">
        <v>165</v>
      </c>
      <c r="Z75" s="146"/>
      <c r="AA75" s="146"/>
      <c r="AB75" s="146"/>
      <c r="AC75" s="146"/>
      <c r="AD75" s="146"/>
      <c r="AE75" s="146"/>
      <c r="AF75" s="146"/>
      <c r="AG75" s="146" t="s">
        <v>166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x14ac:dyDescent="0.2">
      <c r="A76" s="162" t="s">
        <v>157</v>
      </c>
      <c r="B76" s="163" t="s">
        <v>126</v>
      </c>
      <c r="C76" s="181" t="s">
        <v>127</v>
      </c>
      <c r="D76" s="164"/>
      <c r="E76" s="165"/>
      <c r="F76" s="166"/>
      <c r="G76" s="167">
        <f>SUMIF(AG77:AG84,"&lt;&gt;NOR",G77:G84)</f>
        <v>0</v>
      </c>
      <c r="H76" s="161"/>
      <c r="I76" s="161">
        <f>SUM(I77:I84)</f>
        <v>0</v>
      </c>
      <c r="J76" s="161"/>
      <c r="K76" s="161">
        <f>SUM(K77:K84)</f>
        <v>16464.760000000002</v>
      </c>
      <c r="L76" s="161"/>
      <c r="M76" s="161">
        <f>SUM(M77:M84)</f>
        <v>0</v>
      </c>
      <c r="N76" s="160"/>
      <c r="O76" s="160">
        <f>SUM(O77:O84)</f>
        <v>0</v>
      </c>
      <c r="P76" s="160"/>
      <c r="Q76" s="160">
        <f>SUM(Q77:Q84)</f>
        <v>0</v>
      </c>
      <c r="R76" s="161"/>
      <c r="S76" s="161"/>
      <c r="T76" s="161"/>
      <c r="U76" s="161"/>
      <c r="V76" s="161">
        <f>SUM(V77:V84)</f>
        <v>148.13000000000002</v>
      </c>
      <c r="W76" s="161"/>
      <c r="X76" s="161"/>
      <c r="Y76" s="161"/>
      <c r="AG76" t="s">
        <v>158</v>
      </c>
    </row>
    <row r="77" spans="1:60" outlineLevel="1" x14ac:dyDescent="0.2">
      <c r="A77" s="175">
        <v>37</v>
      </c>
      <c r="B77" s="176" t="s">
        <v>275</v>
      </c>
      <c r="C77" s="184" t="s">
        <v>276</v>
      </c>
      <c r="D77" s="177" t="s">
        <v>219</v>
      </c>
      <c r="E77" s="178">
        <v>0.3</v>
      </c>
      <c r="F77" s="179"/>
      <c r="G77" s="180">
        <f t="shared" ref="G77:G84" si="0">ROUND(E77*F77,2)</f>
        <v>0</v>
      </c>
      <c r="H77" s="157">
        <v>0</v>
      </c>
      <c r="I77" s="156">
        <f t="shared" ref="I77:I84" si="1">ROUND(E77*H77,2)</f>
        <v>0</v>
      </c>
      <c r="J77" s="157">
        <v>2825</v>
      </c>
      <c r="K77" s="156">
        <f t="shared" ref="K77:K84" si="2">ROUND(E77*J77,2)</f>
        <v>847.5</v>
      </c>
      <c r="L77" s="156">
        <v>21</v>
      </c>
      <c r="M77" s="156">
        <f t="shared" ref="M77:M84" si="3">G77*(1+L77/100)</f>
        <v>0</v>
      </c>
      <c r="N77" s="155">
        <v>0</v>
      </c>
      <c r="O77" s="155">
        <f t="shared" ref="O77:O84" si="4">ROUND(E77*N77,2)</f>
        <v>0</v>
      </c>
      <c r="P77" s="155">
        <v>0</v>
      </c>
      <c r="Q77" s="155">
        <f t="shared" ref="Q77:Q84" si="5">ROUND(E77*P77,2)</f>
        <v>0</v>
      </c>
      <c r="R77" s="156"/>
      <c r="S77" s="156" t="s">
        <v>162</v>
      </c>
      <c r="T77" s="156" t="s">
        <v>163</v>
      </c>
      <c r="U77" s="156">
        <v>0</v>
      </c>
      <c r="V77" s="156">
        <f t="shared" ref="V77:V84" si="6">ROUND(E77*U77,2)</f>
        <v>0</v>
      </c>
      <c r="W77" s="156"/>
      <c r="X77" s="156" t="s">
        <v>164</v>
      </c>
      <c r="Y77" s="156" t="s">
        <v>165</v>
      </c>
      <c r="Z77" s="146"/>
      <c r="AA77" s="146"/>
      <c r="AB77" s="146"/>
      <c r="AC77" s="146"/>
      <c r="AD77" s="146"/>
      <c r="AE77" s="146"/>
      <c r="AF77" s="146"/>
      <c r="AG77" s="146" t="s">
        <v>166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1" x14ac:dyDescent="0.2">
      <c r="A78" s="175">
        <v>38</v>
      </c>
      <c r="B78" s="176" t="s">
        <v>277</v>
      </c>
      <c r="C78" s="184" t="s">
        <v>278</v>
      </c>
      <c r="D78" s="177" t="s">
        <v>219</v>
      </c>
      <c r="E78" s="178">
        <v>5.1222599999999998</v>
      </c>
      <c r="F78" s="179"/>
      <c r="G78" s="180">
        <f t="shared" si="0"/>
        <v>0</v>
      </c>
      <c r="H78" s="157">
        <v>0</v>
      </c>
      <c r="I78" s="156">
        <f t="shared" si="1"/>
        <v>0</v>
      </c>
      <c r="J78" s="157">
        <v>620</v>
      </c>
      <c r="K78" s="156">
        <f t="shared" si="2"/>
        <v>3175.8</v>
      </c>
      <c r="L78" s="156">
        <v>21</v>
      </c>
      <c r="M78" s="156">
        <f t="shared" si="3"/>
        <v>0</v>
      </c>
      <c r="N78" s="155">
        <v>0</v>
      </c>
      <c r="O78" s="155">
        <f t="shared" si="4"/>
        <v>0</v>
      </c>
      <c r="P78" s="155">
        <v>0</v>
      </c>
      <c r="Q78" s="155">
        <f t="shared" si="5"/>
        <v>0</v>
      </c>
      <c r="R78" s="156"/>
      <c r="S78" s="156" t="s">
        <v>162</v>
      </c>
      <c r="T78" s="156" t="s">
        <v>163</v>
      </c>
      <c r="U78" s="156">
        <v>0.63800000000000001</v>
      </c>
      <c r="V78" s="156">
        <f t="shared" si="6"/>
        <v>3.27</v>
      </c>
      <c r="W78" s="156"/>
      <c r="X78" s="156" t="s">
        <v>279</v>
      </c>
      <c r="Y78" s="156" t="s">
        <v>165</v>
      </c>
      <c r="Z78" s="146"/>
      <c r="AA78" s="146"/>
      <c r="AB78" s="146"/>
      <c r="AC78" s="146"/>
      <c r="AD78" s="146"/>
      <c r="AE78" s="146"/>
      <c r="AF78" s="146"/>
      <c r="AG78" s="146" t="s">
        <v>280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1" x14ac:dyDescent="0.2">
      <c r="A79" s="175">
        <v>39</v>
      </c>
      <c r="B79" s="176" t="s">
        <v>281</v>
      </c>
      <c r="C79" s="184" t="s">
        <v>282</v>
      </c>
      <c r="D79" s="177" t="s">
        <v>219</v>
      </c>
      <c r="E79" s="178">
        <v>5.1222599999999998</v>
      </c>
      <c r="F79" s="179"/>
      <c r="G79" s="180">
        <f t="shared" si="0"/>
        <v>0</v>
      </c>
      <c r="H79" s="157">
        <v>0</v>
      </c>
      <c r="I79" s="156">
        <f t="shared" si="1"/>
        <v>0</v>
      </c>
      <c r="J79" s="157">
        <v>788</v>
      </c>
      <c r="K79" s="156">
        <f t="shared" si="2"/>
        <v>4036.34</v>
      </c>
      <c r="L79" s="156">
        <v>21</v>
      </c>
      <c r="M79" s="156">
        <f t="shared" si="3"/>
        <v>0</v>
      </c>
      <c r="N79" s="155">
        <v>0</v>
      </c>
      <c r="O79" s="155">
        <f t="shared" si="4"/>
        <v>0</v>
      </c>
      <c r="P79" s="155">
        <v>0</v>
      </c>
      <c r="Q79" s="155">
        <f t="shared" si="5"/>
        <v>0</v>
      </c>
      <c r="R79" s="156"/>
      <c r="S79" s="156" t="s">
        <v>162</v>
      </c>
      <c r="T79" s="156" t="s">
        <v>163</v>
      </c>
      <c r="U79" s="156">
        <v>2.0089999999999999</v>
      </c>
      <c r="V79" s="156">
        <f t="shared" si="6"/>
        <v>10.29</v>
      </c>
      <c r="W79" s="156"/>
      <c r="X79" s="156" t="s">
        <v>279</v>
      </c>
      <c r="Y79" s="156" t="s">
        <v>165</v>
      </c>
      <c r="Z79" s="146"/>
      <c r="AA79" s="146"/>
      <c r="AB79" s="146"/>
      <c r="AC79" s="146"/>
      <c r="AD79" s="146"/>
      <c r="AE79" s="146"/>
      <c r="AF79" s="146"/>
      <c r="AG79" s="146" t="s">
        <v>280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1" x14ac:dyDescent="0.2">
      <c r="A80" s="175">
        <v>40</v>
      </c>
      <c r="B80" s="176" t="s">
        <v>283</v>
      </c>
      <c r="C80" s="184" t="s">
        <v>284</v>
      </c>
      <c r="D80" s="177" t="s">
        <v>219</v>
      </c>
      <c r="E80" s="178">
        <v>5.1222599999999998</v>
      </c>
      <c r="F80" s="179"/>
      <c r="G80" s="180">
        <f t="shared" si="0"/>
        <v>0</v>
      </c>
      <c r="H80" s="157">
        <v>0</v>
      </c>
      <c r="I80" s="156">
        <f t="shared" si="1"/>
        <v>0</v>
      </c>
      <c r="J80" s="157">
        <v>264</v>
      </c>
      <c r="K80" s="156">
        <f t="shared" si="2"/>
        <v>1352.28</v>
      </c>
      <c r="L80" s="156">
        <v>21</v>
      </c>
      <c r="M80" s="156">
        <f t="shared" si="3"/>
        <v>0</v>
      </c>
      <c r="N80" s="155">
        <v>0</v>
      </c>
      <c r="O80" s="155">
        <f t="shared" si="4"/>
        <v>0</v>
      </c>
      <c r="P80" s="155">
        <v>0</v>
      </c>
      <c r="Q80" s="155">
        <f t="shared" si="5"/>
        <v>0</v>
      </c>
      <c r="R80" s="156"/>
      <c r="S80" s="156" t="s">
        <v>162</v>
      </c>
      <c r="T80" s="156" t="s">
        <v>163</v>
      </c>
      <c r="U80" s="156">
        <v>7.84</v>
      </c>
      <c r="V80" s="156">
        <f t="shared" si="6"/>
        <v>40.159999999999997</v>
      </c>
      <c r="W80" s="156"/>
      <c r="X80" s="156" t="s">
        <v>279</v>
      </c>
      <c r="Y80" s="156" t="s">
        <v>165</v>
      </c>
      <c r="Z80" s="146"/>
      <c r="AA80" s="146"/>
      <c r="AB80" s="146"/>
      <c r="AC80" s="146"/>
      <c r="AD80" s="146"/>
      <c r="AE80" s="146"/>
      <c r="AF80" s="146"/>
      <c r="AG80" s="146" t="s">
        <v>280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1" x14ac:dyDescent="0.2">
      <c r="A81" s="175">
        <v>41</v>
      </c>
      <c r="B81" s="176" t="s">
        <v>285</v>
      </c>
      <c r="C81" s="184" t="s">
        <v>286</v>
      </c>
      <c r="D81" s="177" t="s">
        <v>219</v>
      </c>
      <c r="E81" s="178">
        <v>76.8339</v>
      </c>
      <c r="F81" s="179"/>
      <c r="G81" s="180">
        <f t="shared" si="0"/>
        <v>0</v>
      </c>
      <c r="H81" s="157">
        <v>0</v>
      </c>
      <c r="I81" s="156">
        <f t="shared" si="1"/>
        <v>0</v>
      </c>
      <c r="J81" s="157">
        <v>25</v>
      </c>
      <c r="K81" s="156">
        <f t="shared" si="2"/>
        <v>1920.85</v>
      </c>
      <c r="L81" s="156">
        <v>21</v>
      </c>
      <c r="M81" s="156">
        <f t="shared" si="3"/>
        <v>0</v>
      </c>
      <c r="N81" s="155">
        <v>0</v>
      </c>
      <c r="O81" s="155">
        <f t="shared" si="4"/>
        <v>0</v>
      </c>
      <c r="P81" s="155">
        <v>0</v>
      </c>
      <c r="Q81" s="155">
        <f t="shared" si="5"/>
        <v>0</v>
      </c>
      <c r="R81" s="156"/>
      <c r="S81" s="156" t="s">
        <v>162</v>
      </c>
      <c r="T81" s="156" t="s">
        <v>163</v>
      </c>
      <c r="U81" s="156">
        <v>0</v>
      </c>
      <c r="V81" s="156">
        <f t="shared" si="6"/>
        <v>0</v>
      </c>
      <c r="W81" s="156"/>
      <c r="X81" s="156" t="s">
        <v>279</v>
      </c>
      <c r="Y81" s="156" t="s">
        <v>165</v>
      </c>
      <c r="Z81" s="146"/>
      <c r="AA81" s="146"/>
      <c r="AB81" s="146"/>
      <c r="AC81" s="146"/>
      <c r="AD81" s="146"/>
      <c r="AE81" s="146"/>
      <c r="AF81" s="146"/>
      <c r="AG81" s="146" t="s">
        <v>280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1" x14ac:dyDescent="0.2">
      <c r="A82" s="175">
        <v>42</v>
      </c>
      <c r="B82" s="176" t="s">
        <v>287</v>
      </c>
      <c r="C82" s="184" t="s">
        <v>288</v>
      </c>
      <c r="D82" s="177" t="s">
        <v>219</v>
      </c>
      <c r="E82" s="178">
        <v>5.1222599999999998</v>
      </c>
      <c r="F82" s="179"/>
      <c r="G82" s="180">
        <f t="shared" si="0"/>
        <v>0</v>
      </c>
      <c r="H82" s="157">
        <v>0</v>
      </c>
      <c r="I82" s="156">
        <f t="shared" si="1"/>
        <v>0</v>
      </c>
      <c r="J82" s="157">
        <v>369.5</v>
      </c>
      <c r="K82" s="156">
        <f t="shared" si="2"/>
        <v>1892.68</v>
      </c>
      <c r="L82" s="156">
        <v>21</v>
      </c>
      <c r="M82" s="156">
        <f t="shared" si="3"/>
        <v>0</v>
      </c>
      <c r="N82" s="155">
        <v>0</v>
      </c>
      <c r="O82" s="155">
        <f t="shared" si="4"/>
        <v>0</v>
      </c>
      <c r="P82" s="155">
        <v>0</v>
      </c>
      <c r="Q82" s="155">
        <f t="shared" si="5"/>
        <v>0</v>
      </c>
      <c r="R82" s="156"/>
      <c r="S82" s="156" t="s">
        <v>162</v>
      </c>
      <c r="T82" s="156" t="s">
        <v>163</v>
      </c>
      <c r="U82" s="156">
        <v>15.071999999999999</v>
      </c>
      <c r="V82" s="156">
        <f t="shared" si="6"/>
        <v>77.2</v>
      </c>
      <c r="W82" s="156"/>
      <c r="X82" s="156" t="s">
        <v>279</v>
      </c>
      <c r="Y82" s="156" t="s">
        <v>165</v>
      </c>
      <c r="Z82" s="146"/>
      <c r="AA82" s="146"/>
      <c r="AB82" s="146"/>
      <c r="AC82" s="146"/>
      <c r="AD82" s="146"/>
      <c r="AE82" s="146"/>
      <c r="AF82" s="146"/>
      <c r="AG82" s="146" t="s">
        <v>280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1" x14ac:dyDescent="0.2">
      <c r="A83" s="175">
        <v>43</v>
      </c>
      <c r="B83" s="176" t="s">
        <v>289</v>
      </c>
      <c r="C83" s="184" t="s">
        <v>290</v>
      </c>
      <c r="D83" s="177" t="s">
        <v>219</v>
      </c>
      <c r="E83" s="178">
        <v>10.24452</v>
      </c>
      <c r="F83" s="179"/>
      <c r="G83" s="180">
        <f t="shared" si="0"/>
        <v>0</v>
      </c>
      <c r="H83" s="157">
        <v>0</v>
      </c>
      <c r="I83" s="156">
        <f t="shared" si="1"/>
        <v>0</v>
      </c>
      <c r="J83" s="157">
        <v>41.2</v>
      </c>
      <c r="K83" s="156">
        <f t="shared" si="2"/>
        <v>422.07</v>
      </c>
      <c r="L83" s="156">
        <v>21</v>
      </c>
      <c r="M83" s="156">
        <f t="shared" si="3"/>
        <v>0</v>
      </c>
      <c r="N83" s="155">
        <v>0</v>
      </c>
      <c r="O83" s="155">
        <f t="shared" si="4"/>
        <v>0</v>
      </c>
      <c r="P83" s="155">
        <v>0</v>
      </c>
      <c r="Q83" s="155">
        <f t="shared" si="5"/>
        <v>0</v>
      </c>
      <c r="R83" s="156"/>
      <c r="S83" s="156" t="s">
        <v>162</v>
      </c>
      <c r="T83" s="156" t="s">
        <v>163</v>
      </c>
      <c r="U83" s="156">
        <v>1.68</v>
      </c>
      <c r="V83" s="156">
        <f t="shared" si="6"/>
        <v>17.21</v>
      </c>
      <c r="W83" s="156"/>
      <c r="X83" s="156" t="s">
        <v>279</v>
      </c>
      <c r="Y83" s="156" t="s">
        <v>165</v>
      </c>
      <c r="Z83" s="146"/>
      <c r="AA83" s="146"/>
      <c r="AB83" s="146"/>
      <c r="AC83" s="146"/>
      <c r="AD83" s="146"/>
      <c r="AE83" s="146"/>
      <c r="AF83" s="146"/>
      <c r="AG83" s="146" t="s">
        <v>280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1" x14ac:dyDescent="0.2">
      <c r="A84" s="169">
        <v>44</v>
      </c>
      <c r="B84" s="170" t="s">
        <v>291</v>
      </c>
      <c r="C84" s="182" t="s">
        <v>292</v>
      </c>
      <c r="D84" s="171" t="s">
        <v>219</v>
      </c>
      <c r="E84" s="172">
        <v>5.1222599999999998</v>
      </c>
      <c r="F84" s="173"/>
      <c r="G84" s="174">
        <f t="shared" si="0"/>
        <v>0</v>
      </c>
      <c r="H84" s="157">
        <v>0</v>
      </c>
      <c r="I84" s="156">
        <f t="shared" si="1"/>
        <v>0</v>
      </c>
      <c r="J84" s="157">
        <v>550</v>
      </c>
      <c r="K84" s="156">
        <f t="shared" si="2"/>
        <v>2817.24</v>
      </c>
      <c r="L84" s="156">
        <v>21</v>
      </c>
      <c r="M84" s="156">
        <f t="shared" si="3"/>
        <v>0</v>
      </c>
      <c r="N84" s="155">
        <v>0</v>
      </c>
      <c r="O84" s="155">
        <f t="shared" si="4"/>
        <v>0</v>
      </c>
      <c r="P84" s="155">
        <v>0</v>
      </c>
      <c r="Q84" s="155">
        <f t="shared" si="5"/>
        <v>0</v>
      </c>
      <c r="R84" s="156"/>
      <c r="S84" s="156" t="s">
        <v>162</v>
      </c>
      <c r="T84" s="156" t="s">
        <v>163</v>
      </c>
      <c r="U84" s="156">
        <v>0</v>
      </c>
      <c r="V84" s="156">
        <f t="shared" si="6"/>
        <v>0</v>
      </c>
      <c r="W84" s="156"/>
      <c r="X84" s="156" t="s">
        <v>279</v>
      </c>
      <c r="Y84" s="156" t="s">
        <v>165</v>
      </c>
      <c r="Z84" s="146"/>
      <c r="AA84" s="146"/>
      <c r="AB84" s="146"/>
      <c r="AC84" s="146"/>
      <c r="AD84" s="146"/>
      <c r="AE84" s="146"/>
      <c r="AF84" s="146"/>
      <c r="AG84" s="146" t="s">
        <v>280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x14ac:dyDescent="0.2">
      <c r="A85" s="3"/>
      <c r="B85" s="4"/>
      <c r="C85" s="185"/>
      <c r="D85" s="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AE85">
        <v>15</v>
      </c>
      <c r="AF85">
        <v>21</v>
      </c>
      <c r="AG85" t="s">
        <v>143</v>
      </c>
    </row>
    <row r="86" spans="1:60" x14ac:dyDescent="0.2">
      <c r="A86" s="149"/>
      <c r="B86" s="150" t="s">
        <v>31</v>
      </c>
      <c r="C86" s="186"/>
      <c r="D86" s="151"/>
      <c r="E86" s="152"/>
      <c r="F86" s="152"/>
      <c r="G86" s="168">
        <f>G8+G13+G34+G37+G39+G44+G48+G53+G60+G62+G66+G70+G74+G76</f>
        <v>0</v>
      </c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AE86">
        <f>SUMIF(L7:L84,AE85,G7:G84)</f>
        <v>0</v>
      </c>
      <c r="AF86">
        <f>SUMIF(L7:L84,AF85,G7:G84)</f>
        <v>0</v>
      </c>
      <c r="AG86" t="s">
        <v>293</v>
      </c>
    </row>
    <row r="87" spans="1:60" x14ac:dyDescent="0.2">
      <c r="A87" s="3"/>
      <c r="B87" s="4"/>
      <c r="C87" s="185"/>
      <c r="D87" s="6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60" x14ac:dyDescent="0.2">
      <c r="A88" s="3"/>
      <c r="B88" s="4"/>
      <c r="C88" s="185"/>
      <c r="D88" s="6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60" x14ac:dyDescent="0.2">
      <c r="A89" s="262" t="s">
        <v>294</v>
      </c>
      <c r="B89" s="262"/>
      <c r="C89" s="263"/>
      <c r="D89" s="6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60" x14ac:dyDescent="0.2">
      <c r="A90" s="243"/>
      <c r="B90" s="244"/>
      <c r="C90" s="245"/>
      <c r="D90" s="244"/>
      <c r="E90" s="244"/>
      <c r="F90" s="244"/>
      <c r="G90" s="246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AG90" t="s">
        <v>295</v>
      </c>
    </row>
    <row r="91" spans="1:60" x14ac:dyDescent="0.2">
      <c r="A91" s="247"/>
      <c r="B91" s="248"/>
      <c r="C91" s="249"/>
      <c r="D91" s="248"/>
      <c r="E91" s="248"/>
      <c r="F91" s="248"/>
      <c r="G91" s="250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60" x14ac:dyDescent="0.2">
      <c r="A92" s="247"/>
      <c r="B92" s="248"/>
      <c r="C92" s="249"/>
      <c r="D92" s="248"/>
      <c r="E92" s="248"/>
      <c r="F92" s="248"/>
      <c r="G92" s="250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60" x14ac:dyDescent="0.2">
      <c r="A93" s="247"/>
      <c r="B93" s="248"/>
      <c r="C93" s="249"/>
      <c r="D93" s="248"/>
      <c r="E93" s="248"/>
      <c r="F93" s="248"/>
      <c r="G93" s="250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60" x14ac:dyDescent="0.2">
      <c r="A94" s="251"/>
      <c r="B94" s="252"/>
      <c r="C94" s="253"/>
      <c r="D94" s="252"/>
      <c r="E94" s="252"/>
      <c r="F94" s="252"/>
      <c r="G94" s="254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60" x14ac:dyDescent="0.2">
      <c r="A95" s="3"/>
      <c r="B95" s="4"/>
      <c r="C95" s="185"/>
      <c r="D95" s="6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60" x14ac:dyDescent="0.2">
      <c r="C96" s="187"/>
      <c r="D96" s="10"/>
      <c r="AG96" t="s">
        <v>296</v>
      </c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90:G94"/>
    <mergeCell ref="A1:G1"/>
    <mergeCell ref="C2:G2"/>
    <mergeCell ref="C3:G3"/>
    <mergeCell ref="C4:G4"/>
    <mergeCell ref="A89:C8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63FDF-6A56-4A76-A50D-7C351210E25C}">
  <sheetPr>
    <outlinePr summaryBelow="0"/>
  </sheetPr>
  <dimension ref="A1:BH5000"/>
  <sheetViews>
    <sheetView workbookViewId="0">
      <pane ySplit="7" topLeftCell="A55" activePane="bottomLeft" state="frozen"/>
      <selection activeCell="E2" sqref="E2:J2"/>
      <selection pane="bottomLeft" activeCell="F9" sqref="F9:F165"/>
    </sheetView>
  </sheetViews>
  <sheetFormatPr defaultRowHeight="12.75" outlineLevelRow="3" x14ac:dyDescent="0.2"/>
  <cols>
    <col min="1" max="1" width="3.42578125" customWidth="1"/>
    <col min="2" max="2" width="12.7109375" style="120" customWidth="1"/>
    <col min="3" max="3" width="38.28515625" style="120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5" t="s">
        <v>655</v>
      </c>
      <c r="B1" s="255"/>
      <c r="C1" s="255"/>
      <c r="D1" s="255"/>
      <c r="E1" s="255"/>
      <c r="F1" s="255"/>
      <c r="G1" s="255"/>
      <c r="AG1" t="s">
        <v>131</v>
      </c>
    </row>
    <row r="2" spans="1:60" ht="25.15" customHeight="1" x14ac:dyDescent="0.2">
      <c r="A2" s="50" t="s">
        <v>8</v>
      </c>
      <c r="B2" s="49" t="s">
        <v>41</v>
      </c>
      <c r="C2" s="256" t="s">
        <v>42</v>
      </c>
      <c r="D2" s="257"/>
      <c r="E2" s="257"/>
      <c r="F2" s="257"/>
      <c r="G2" s="258"/>
      <c r="AG2" t="s">
        <v>132</v>
      </c>
    </row>
    <row r="3" spans="1:60" ht="25.15" customHeight="1" x14ac:dyDescent="0.2">
      <c r="A3" s="50" t="s">
        <v>9</v>
      </c>
      <c r="B3" s="49" t="s">
        <v>44</v>
      </c>
      <c r="C3" s="256" t="s">
        <v>654</v>
      </c>
      <c r="D3" s="257"/>
      <c r="E3" s="257"/>
      <c r="F3" s="257"/>
      <c r="G3" s="258"/>
      <c r="AC3" s="120" t="s">
        <v>132</v>
      </c>
      <c r="AG3" t="s">
        <v>133</v>
      </c>
    </row>
    <row r="4" spans="1:60" ht="25.15" customHeight="1" x14ac:dyDescent="0.2">
      <c r="A4" s="139" t="s">
        <v>10</v>
      </c>
      <c r="B4" s="140" t="s">
        <v>44</v>
      </c>
      <c r="C4" s="259" t="s">
        <v>48</v>
      </c>
      <c r="D4" s="260"/>
      <c r="E4" s="260"/>
      <c r="F4" s="260"/>
      <c r="G4" s="261"/>
      <c r="AG4" t="s">
        <v>134</v>
      </c>
    </row>
    <row r="5" spans="1:60" x14ac:dyDescent="0.2">
      <c r="D5" s="10"/>
    </row>
    <row r="6" spans="1:60" ht="38.25" x14ac:dyDescent="0.2">
      <c r="A6" s="142" t="s">
        <v>135</v>
      </c>
      <c r="B6" s="144" t="s">
        <v>136</v>
      </c>
      <c r="C6" s="144" t="s">
        <v>137</v>
      </c>
      <c r="D6" s="143" t="s">
        <v>138</v>
      </c>
      <c r="E6" s="142" t="s">
        <v>139</v>
      </c>
      <c r="F6" s="141" t="s">
        <v>140</v>
      </c>
      <c r="G6" s="142" t="s">
        <v>31</v>
      </c>
      <c r="H6" s="145" t="s">
        <v>32</v>
      </c>
      <c r="I6" s="145" t="s">
        <v>141</v>
      </c>
      <c r="J6" s="145" t="s">
        <v>33</v>
      </c>
      <c r="K6" s="145" t="s">
        <v>142</v>
      </c>
      <c r="L6" s="145" t="s">
        <v>143</v>
      </c>
      <c r="M6" s="145" t="s">
        <v>144</v>
      </c>
      <c r="N6" s="145" t="s">
        <v>145</v>
      </c>
      <c r="O6" s="145" t="s">
        <v>146</v>
      </c>
      <c r="P6" s="145" t="s">
        <v>147</v>
      </c>
      <c r="Q6" s="145" t="s">
        <v>148</v>
      </c>
      <c r="R6" s="145" t="s">
        <v>149</v>
      </c>
      <c r="S6" s="145" t="s">
        <v>150</v>
      </c>
      <c r="T6" s="145" t="s">
        <v>151</v>
      </c>
      <c r="U6" s="145" t="s">
        <v>152</v>
      </c>
      <c r="V6" s="145" t="s">
        <v>153</v>
      </c>
      <c r="W6" s="145" t="s">
        <v>154</v>
      </c>
      <c r="X6" s="145" t="s">
        <v>155</v>
      </c>
      <c r="Y6" s="145" t="s">
        <v>156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2" t="s">
        <v>157</v>
      </c>
      <c r="B8" s="163" t="s">
        <v>66</v>
      </c>
      <c r="C8" s="181" t="s">
        <v>67</v>
      </c>
      <c r="D8" s="164"/>
      <c r="E8" s="165"/>
      <c r="F8" s="166"/>
      <c r="G8" s="167">
        <f>SUMIF(AG9:AG11,"&lt;&gt;NOR",G9:G11)</f>
        <v>0</v>
      </c>
      <c r="H8" s="161"/>
      <c r="I8" s="161">
        <f>SUM(I9:I11)</f>
        <v>1296.8</v>
      </c>
      <c r="J8" s="161"/>
      <c r="K8" s="161">
        <f>SUM(K9:K11)</f>
        <v>872.72</v>
      </c>
      <c r="L8" s="161"/>
      <c r="M8" s="161">
        <f>SUM(M9:M11)</f>
        <v>0</v>
      </c>
      <c r="N8" s="160"/>
      <c r="O8" s="160">
        <f>SUM(O9:O11)</f>
        <v>0.16999999999999998</v>
      </c>
      <c r="P8" s="160"/>
      <c r="Q8" s="160">
        <f>SUM(Q9:Q11)</f>
        <v>0</v>
      </c>
      <c r="R8" s="161"/>
      <c r="S8" s="161"/>
      <c r="T8" s="161"/>
      <c r="U8" s="161"/>
      <c r="V8" s="161">
        <f>SUM(V9:V11)</f>
        <v>1.65</v>
      </c>
      <c r="W8" s="161"/>
      <c r="X8" s="161"/>
      <c r="Y8" s="161"/>
      <c r="AG8" t="s">
        <v>158</v>
      </c>
    </row>
    <row r="9" spans="1:60" ht="22.5" outlineLevel="1" x14ac:dyDescent="0.2">
      <c r="A9" s="175">
        <v>1</v>
      </c>
      <c r="B9" s="176" t="s">
        <v>297</v>
      </c>
      <c r="C9" s="184" t="s">
        <v>298</v>
      </c>
      <c r="D9" s="177" t="s">
        <v>178</v>
      </c>
      <c r="E9" s="178">
        <v>4</v>
      </c>
      <c r="F9" s="179"/>
      <c r="G9" s="180">
        <f>ROUND(E9*F9,2)</f>
        <v>0</v>
      </c>
      <c r="H9" s="157">
        <v>64.13</v>
      </c>
      <c r="I9" s="156">
        <f>ROUND(E9*H9,2)</f>
        <v>256.52</v>
      </c>
      <c r="J9" s="157">
        <v>83.37</v>
      </c>
      <c r="K9" s="156">
        <f>ROUND(E9*J9,2)</f>
        <v>333.48</v>
      </c>
      <c r="L9" s="156">
        <v>21</v>
      </c>
      <c r="M9" s="156">
        <f>G9*(1+L9/100)</f>
        <v>0</v>
      </c>
      <c r="N9" s="155">
        <v>1.3169999999999999E-2</v>
      </c>
      <c r="O9" s="155">
        <f>ROUND(E9*N9,2)</f>
        <v>0.05</v>
      </c>
      <c r="P9" s="155">
        <v>0</v>
      </c>
      <c r="Q9" s="155">
        <f>ROUND(E9*P9,2)</f>
        <v>0</v>
      </c>
      <c r="R9" s="156"/>
      <c r="S9" s="156" t="s">
        <v>162</v>
      </c>
      <c r="T9" s="156" t="s">
        <v>162</v>
      </c>
      <c r="U9" s="156">
        <v>0.16069</v>
      </c>
      <c r="V9" s="156">
        <f>ROUND(E9*U9,2)</f>
        <v>0.64</v>
      </c>
      <c r="W9" s="156"/>
      <c r="X9" s="156" t="s">
        <v>164</v>
      </c>
      <c r="Y9" s="156" t="s">
        <v>165</v>
      </c>
      <c r="Z9" s="146"/>
      <c r="AA9" s="146"/>
      <c r="AB9" s="146"/>
      <c r="AC9" s="146"/>
      <c r="AD9" s="146"/>
      <c r="AE9" s="146"/>
      <c r="AF9" s="146"/>
      <c r="AG9" s="146" t="s">
        <v>166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22.5" outlineLevel="1" x14ac:dyDescent="0.2">
      <c r="A10" s="169">
        <v>2</v>
      </c>
      <c r="B10" s="170" t="s">
        <v>299</v>
      </c>
      <c r="C10" s="182" t="s">
        <v>300</v>
      </c>
      <c r="D10" s="171" t="s">
        <v>161</v>
      </c>
      <c r="E10" s="172">
        <v>1.28</v>
      </c>
      <c r="F10" s="173"/>
      <c r="G10" s="174">
        <f>ROUND(E10*F10,2)</f>
        <v>0</v>
      </c>
      <c r="H10" s="157">
        <v>812.72</v>
      </c>
      <c r="I10" s="156">
        <f>ROUND(E10*H10,2)</f>
        <v>1040.28</v>
      </c>
      <c r="J10" s="157">
        <v>421.28</v>
      </c>
      <c r="K10" s="156">
        <f>ROUND(E10*J10,2)</f>
        <v>539.24</v>
      </c>
      <c r="L10" s="156">
        <v>21</v>
      </c>
      <c r="M10" s="156">
        <f>G10*(1+L10/100)</f>
        <v>0</v>
      </c>
      <c r="N10" s="155">
        <v>9.3240000000000003E-2</v>
      </c>
      <c r="O10" s="155">
        <f>ROUND(E10*N10,2)</f>
        <v>0.12</v>
      </c>
      <c r="P10" s="155">
        <v>0</v>
      </c>
      <c r="Q10" s="155">
        <f>ROUND(E10*P10,2)</f>
        <v>0</v>
      </c>
      <c r="R10" s="156"/>
      <c r="S10" s="156" t="s">
        <v>162</v>
      </c>
      <c r="T10" s="156" t="s">
        <v>162</v>
      </c>
      <c r="U10" s="156">
        <v>0.78700000000000003</v>
      </c>
      <c r="V10" s="156">
        <f>ROUND(E10*U10,2)</f>
        <v>1.01</v>
      </c>
      <c r="W10" s="156"/>
      <c r="X10" s="156" t="s">
        <v>164</v>
      </c>
      <c r="Y10" s="156" t="s">
        <v>165</v>
      </c>
      <c r="Z10" s="146"/>
      <c r="AA10" s="146"/>
      <c r="AB10" s="146"/>
      <c r="AC10" s="146"/>
      <c r="AD10" s="146"/>
      <c r="AE10" s="146"/>
      <c r="AF10" s="146"/>
      <c r="AG10" s="146" t="s">
        <v>166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2" x14ac:dyDescent="0.2">
      <c r="A11" s="153"/>
      <c r="B11" s="154"/>
      <c r="C11" s="183" t="s">
        <v>301</v>
      </c>
      <c r="D11" s="158"/>
      <c r="E11" s="159">
        <v>1.28</v>
      </c>
      <c r="F11" s="156"/>
      <c r="G11" s="156"/>
      <c r="H11" s="156"/>
      <c r="I11" s="156"/>
      <c r="J11" s="156"/>
      <c r="K11" s="156"/>
      <c r="L11" s="156"/>
      <c r="M11" s="156"/>
      <c r="N11" s="155"/>
      <c r="O11" s="155"/>
      <c r="P11" s="155"/>
      <c r="Q11" s="155"/>
      <c r="R11" s="156"/>
      <c r="S11" s="156"/>
      <c r="T11" s="156"/>
      <c r="U11" s="156"/>
      <c r="V11" s="156"/>
      <c r="W11" s="156"/>
      <c r="X11" s="156"/>
      <c r="Y11" s="156"/>
      <c r="Z11" s="146"/>
      <c r="AA11" s="146"/>
      <c r="AB11" s="146"/>
      <c r="AC11" s="146"/>
      <c r="AD11" s="146"/>
      <c r="AE11" s="146"/>
      <c r="AF11" s="146"/>
      <c r="AG11" s="146" t="s">
        <v>168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x14ac:dyDescent="0.2">
      <c r="A12" s="162" t="s">
        <v>157</v>
      </c>
      <c r="B12" s="163" t="s">
        <v>68</v>
      </c>
      <c r="C12" s="181" t="s">
        <v>69</v>
      </c>
      <c r="D12" s="164"/>
      <c r="E12" s="165"/>
      <c r="F12" s="166"/>
      <c r="G12" s="167">
        <f>SUMIF(AG13:AG15,"&lt;&gt;NOR",G13:G15)</f>
        <v>0</v>
      </c>
      <c r="H12" s="161"/>
      <c r="I12" s="161">
        <f>SUM(I13:I15)</f>
        <v>9095.44</v>
      </c>
      <c r="J12" s="161"/>
      <c r="K12" s="161">
        <f>SUM(K13:K15)</f>
        <v>10550.56</v>
      </c>
      <c r="L12" s="161"/>
      <c r="M12" s="161">
        <f>SUM(M13:M15)</f>
        <v>0</v>
      </c>
      <c r="N12" s="160"/>
      <c r="O12" s="160">
        <f>SUM(O13:O15)</f>
        <v>0.3</v>
      </c>
      <c r="P12" s="160"/>
      <c r="Q12" s="160">
        <f>SUM(Q13:Q15)</f>
        <v>0</v>
      </c>
      <c r="R12" s="161"/>
      <c r="S12" s="161"/>
      <c r="T12" s="161"/>
      <c r="U12" s="161"/>
      <c r="V12" s="161">
        <f>SUM(V13:V15)</f>
        <v>17.3</v>
      </c>
      <c r="W12" s="161"/>
      <c r="X12" s="161"/>
      <c r="Y12" s="161"/>
      <c r="AG12" t="s">
        <v>158</v>
      </c>
    </row>
    <row r="13" spans="1:60" outlineLevel="1" x14ac:dyDescent="0.2">
      <c r="A13" s="169">
        <v>3</v>
      </c>
      <c r="B13" s="170" t="s">
        <v>302</v>
      </c>
      <c r="C13" s="182" t="s">
        <v>303</v>
      </c>
      <c r="D13" s="171" t="s">
        <v>161</v>
      </c>
      <c r="E13" s="172">
        <v>18.8</v>
      </c>
      <c r="F13" s="173"/>
      <c r="G13" s="174">
        <f>ROUND(E13*F13,2)</f>
        <v>0</v>
      </c>
      <c r="H13" s="157">
        <v>483.8</v>
      </c>
      <c r="I13" s="156">
        <f>ROUND(E13*H13,2)</f>
        <v>9095.44</v>
      </c>
      <c r="J13" s="157">
        <v>561.20000000000005</v>
      </c>
      <c r="K13" s="156">
        <f>ROUND(E13*J13,2)</f>
        <v>10550.56</v>
      </c>
      <c r="L13" s="156">
        <v>21</v>
      </c>
      <c r="M13" s="156">
        <f>G13*(1+L13/100)</f>
        <v>0</v>
      </c>
      <c r="N13" s="155">
        <v>1.5720000000000001E-2</v>
      </c>
      <c r="O13" s="155">
        <f>ROUND(E13*N13,2)</f>
        <v>0.3</v>
      </c>
      <c r="P13" s="155">
        <v>0</v>
      </c>
      <c r="Q13" s="155">
        <f>ROUND(E13*P13,2)</f>
        <v>0</v>
      </c>
      <c r="R13" s="156"/>
      <c r="S13" s="156" t="s">
        <v>162</v>
      </c>
      <c r="T13" s="156" t="s">
        <v>162</v>
      </c>
      <c r="U13" s="156">
        <v>0.92</v>
      </c>
      <c r="V13" s="156">
        <f>ROUND(E13*U13,2)</f>
        <v>17.3</v>
      </c>
      <c r="W13" s="156"/>
      <c r="X13" s="156" t="s">
        <v>164</v>
      </c>
      <c r="Y13" s="156" t="s">
        <v>165</v>
      </c>
      <c r="Z13" s="146"/>
      <c r="AA13" s="146"/>
      <c r="AB13" s="146"/>
      <c r="AC13" s="146"/>
      <c r="AD13" s="146"/>
      <c r="AE13" s="146"/>
      <c r="AF13" s="146"/>
      <c r="AG13" s="146" t="s">
        <v>166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2" x14ac:dyDescent="0.2">
      <c r="A14" s="153"/>
      <c r="B14" s="154"/>
      <c r="C14" s="183" t="s">
        <v>304</v>
      </c>
      <c r="D14" s="158"/>
      <c r="E14" s="159">
        <v>2.9</v>
      </c>
      <c r="F14" s="156"/>
      <c r="G14" s="156"/>
      <c r="H14" s="156"/>
      <c r="I14" s="156"/>
      <c r="J14" s="156"/>
      <c r="K14" s="156"/>
      <c r="L14" s="156"/>
      <c r="M14" s="156"/>
      <c r="N14" s="155"/>
      <c r="O14" s="155"/>
      <c r="P14" s="155"/>
      <c r="Q14" s="155"/>
      <c r="R14" s="156"/>
      <c r="S14" s="156"/>
      <c r="T14" s="156"/>
      <c r="U14" s="156"/>
      <c r="V14" s="156"/>
      <c r="W14" s="156"/>
      <c r="X14" s="156"/>
      <c r="Y14" s="156"/>
      <c r="Z14" s="146"/>
      <c r="AA14" s="146"/>
      <c r="AB14" s="146"/>
      <c r="AC14" s="146"/>
      <c r="AD14" s="146"/>
      <c r="AE14" s="146"/>
      <c r="AF14" s="146"/>
      <c r="AG14" s="146" t="s">
        <v>168</v>
      </c>
      <c r="AH14" s="146">
        <v>0</v>
      </c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3" x14ac:dyDescent="0.2">
      <c r="A15" s="153"/>
      <c r="B15" s="154"/>
      <c r="C15" s="183" t="s">
        <v>305</v>
      </c>
      <c r="D15" s="158"/>
      <c r="E15" s="159">
        <v>15.9</v>
      </c>
      <c r="F15" s="156"/>
      <c r="G15" s="156"/>
      <c r="H15" s="156"/>
      <c r="I15" s="156"/>
      <c r="J15" s="156"/>
      <c r="K15" s="156"/>
      <c r="L15" s="156"/>
      <c r="M15" s="156"/>
      <c r="N15" s="155"/>
      <c r="O15" s="155"/>
      <c r="P15" s="155"/>
      <c r="Q15" s="155"/>
      <c r="R15" s="156"/>
      <c r="S15" s="156"/>
      <c r="T15" s="156"/>
      <c r="U15" s="156"/>
      <c r="V15" s="156"/>
      <c r="W15" s="156"/>
      <c r="X15" s="156"/>
      <c r="Y15" s="156"/>
      <c r="Z15" s="146"/>
      <c r="AA15" s="146"/>
      <c r="AB15" s="146"/>
      <c r="AC15" s="146"/>
      <c r="AD15" s="146"/>
      <c r="AE15" s="146"/>
      <c r="AF15" s="146"/>
      <c r="AG15" s="146" t="s">
        <v>168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x14ac:dyDescent="0.2">
      <c r="A16" s="162" t="s">
        <v>157</v>
      </c>
      <c r="B16" s="163" t="s">
        <v>70</v>
      </c>
      <c r="C16" s="181" t="s">
        <v>71</v>
      </c>
      <c r="D16" s="164"/>
      <c r="E16" s="165"/>
      <c r="F16" s="166"/>
      <c r="G16" s="167">
        <f>SUMIF(AG17:AG42,"&lt;&gt;NOR",G17:G42)</f>
        <v>0</v>
      </c>
      <c r="H16" s="161"/>
      <c r="I16" s="161">
        <f>SUM(I17:I42)</f>
        <v>13912.39</v>
      </c>
      <c r="J16" s="161"/>
      <c r="K16" s="161">
        <f>SUM(K17:K42)</f>
        <v>34206.17</v>
      </c>
      <c r="L16" s="161"/>
      <c r="M16" s="161">
        <f>SUM(M17:M42)</f>
        <v>0</v>
      </c>
      <c r="N16" s="160"/>
      <c r="O16" s="160">
        <f>SUM(O17:O42)</f>
        <v>2.5400000000000005</v>
      </c>
      <c r="P16" s="160"/>
      <c r="Q16" s="160">
        <f>SUM(Q17:Q42)</f>
        <v>0</v>
      </c>
      <c r="R16" s="161"/>
      <c r="S16" s="161"/>
      <c r="T16" s="161"/>
      <c r="U16" s="161"/>
      <c r="V16" s="161">
        <f>SUM(V17:V42)</f>
        <v>61.230000000000004</v>
      </c>
      <c r="W16" s="161"/>
      <c r="X16" s="161"/>
      <c r="Y16" s="161"/>
      <c r="AG16" t="s">
        <v>158</v>
      </c>
    </row>
    <row r="17" spans="1:60" outlineLevel="1" x14ac:dyDescent="0.2">
      <c r="A17" s="169">
        <v>4</v>
      </c>
      <c r="B17" s="170" t="s">
        <v>306</v>
      </c>
      <c r="C17" s="182" t="s">
        <v>307</v>
      </c>
      <c r="D17" s="171" t="s">
        <v>161</v>
      </c>
      <c r="E17" s="172">
        <v>71.13</v>
      </c>
      <c r="F17" s="173"/>
      <c r="G17" s="174">
        <f>ROUND(E17*F17,2)</f>
        <v>0</v>
      </c>
      <c r="H17" s="157">
        <v>37.81</v>
      </c>
      <c r="I17" s="156">
        <f>ROUND(E17*H17,2)</f>
        <v>2689.43</v>
      </c>
      <c r="J17" s="157">
        <v>37.090000000000003</v>
      </c>
      <c r="K17" s="156">
        <f>ROUND(E17*J17,2)</f>
        <v>2638.21</v>
      </c>
      <c r="L17" s="156">
        <v>21</v>
      </c>
      <c r="M17" s="156">
        <f>G17*(1+L17/100)</f>
        <v>0</v>
      </c>
      <c r="N17" s="155">
        <v>3.2000000000000003E-4</v>
      </c>
      <c r="O17" s="155">
        <f>ROUND(E17*N17,2)</f>
        <v>0.02</v>
      </c>
      <c r="P17" s="155">
        <v>0</v>
      </c>
      <c r="Q17" s="155">
        <f>ROUND(E17*P17,2)</f>
        <v>0</v>
      </c>
      <c r="R17" s="156"/>
      <c r="S17" s="156" t="s">
        <v>162</v>
      </c>
      <c r="T17" s="156" t="s">
        <v>162</v>
      </c>
      <c r="U17" s="156">
        <v>7.0000000000000007E-2</v>
      </c>
      <c r="V17" s="156">
        <f>ROUND(E17*U17,2)</f>
        <v>4.9800000000000004</v>
      </c>
      <c r="W17" s="156"/>
      <c r="X17" s="156" t="s">
        <v>164</v>
      </c>
      <c r="Y17" s="156" t="s">
        <v>165</v>
      </c>
      <c r="Z17" s="146"/>
      <c r="AA17" s="146"/>
      <c r="AB17" s="146"/>
      <c r="AC17" s="146"/>
      <c r="AD17" s="146"/>
      <c r="AE17" s="146"/>
      <c r="AF17" s="146"/>
      <c r="AG17" s="146" t="s">
        <v>308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2" x14ac:dyDescent="0.2">
      <c r="A18" s="153"/>
      <c r="B18" s="154"/>
      <c r="C18" s="183" t="s">
        <v>309</v>
      </c>
      <c r="D18" s="158"/>
      <c r="E18" s="159">
        <v>20.46</v>
      </c>
      <c r="F18" s="156"/>
      <c r="G18" s="156"/>
      <c r="H18" s="156"/>
      <c r="I18" s="156"/>
      <c r="J18" s="156"/>
      <c r="K18" s="156"/>
      <c r="L18" s="156"/>
      <c r="M18" s="156"/>
      <c r="N18" s="155"/>
      <c r="O18" s="155"/>
      <c r="P18" s="155"/>
      <c r="Q18" s="155"/>
      <c r="R18" s="156"/>
      <c r="S18" s="156"/>
      <c r="T18" s="156"/>
      <c r="U18" s="156"/>
      <c r="V18" s="156"/>
      <c r="W18" s="156"/>
      <c r="X18" s="156"/>
      <c r="Y18" s="156"/>
      <c r="Z18" s="146"/>
      <c r="AA18" s="146"/>
      <c r="AB18" s="146"/>
      <c r="AC18" s="146"/>
      <c r="AD18" s="146"/>
      <c r="AE18" s="146"/>
      <c r="AF18" s="146"/>
      <c r="AG18" s="146" t="s">
        <v>168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3" x14ac:dyDescent="0.2">
      <c r="A19" s="153"/>
      <c r="B19" s="154"/>
      <c r="C19" s="183" t="s">
        <v>310</v>
      </c>
      <c r="D19" s="158"/>
      <c r="E19" s="159">
        <v>50.67</v>
      </c>
      <c r="F19" s="156"/>
      <c r="G19" s="156"/>
      <c r="H19" s="156"/>
      <c r="I19" s="156"/>
      <c r="J19" s="156"/>
      <c r="K19" s="156"/>
      <c r="L19" s="156"/>
      <c r="M19" s="156"/>
      <c r="N19" s="155"/>
      <c r="O19" s="155"/>
      <c r="P19" s="155"/>
      <c r="Q19" s="155"/>
      <c r="R19" s="156"/>
      <c r="S19" s="156"/>
      <c r="T19" s="156"/>
      <c r="U19" s="156"/>
      <c r="V19" s="156"/>
      <c r="W19" s="156"/>
      <c r="X19" s="156"/>
      <c r="Y19" s="156"/>
      <c r="Z19" s="146"/>
      <c r="AA19" s="146"/>
      <c r="AB19" s="146"/>
      <c r="AC19" s="146"/>
      <c r="AD19" s="146"/>
      <c r="AE19" s="146"/>
      <c r="AF19" s="146"/>
      <c r="AG19" s="146" t="s">
        <v>168</v>
      </c>
      <c r="AH19" s="146">
        <v>0</v>
      </c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69">
        <v>5</v>
      </c>
      <c r="B20" s="170" t="s">
        <v>311</v>
      </c>
      <c r="C20" s="182" t="s">
        <v>312</v>
      </c>
      <c r="D20" s="171" t="s">
        <v>161</v>
      </c>
      <c r="E20" s="172">
        <v>6.3105000000000002</v>
      </c>
      <c r="F20" s="173"/>
      <c r="G20" s="174">
        <f>ROUND(E20*F20,2)</f>
        <v>0</v>
      </c>
      <c r="H20" s="157">
        <v>19.309999999999999</v>
      </c>
      <c r="I20" s="156">
        <f>ROUND(E20*H20,2)</f>
        <v>121.86</v>
      </c>
      <c r="J20" s="157">
        <v>38.49</v>
      </c>
      <c r="K20" s="156">
        <f>ROUND(E20*J20,2)</f>
        <v>242.89</v>
      </c>
      <c r="L20" s="156">
        <v>21</v>
      </c>
      <c r="M20" s="156">
        <f>G20*(1+L20/100)</f>
        <v>0</v>
      </c>
      <c r="N20" s="155">
        <v>4.0000000000000003E-5</v>
      </c>
      <c r="O20" s="155">
        <f>ROUND(E20*N20,2)</f>
        <v>0</v>
      </c>
      <c r="P20" s="155">
        <v>0</v>
      </c>
      <c r="Q20" s="155">
        <f>ROUND(E20*P20,2)</f>
        <v>0</v>
      </c>
      <c r="R20" s="156"/>
      <c r="S20" s="156" t="s">
        <v>162</v>
      </c>
      <c r="T20" s="156" t="s">
        <v>162</v>
      </c>
      <c r="U20" s="156">
        <v>7.8E-2</v>
      </c>
      <c r="V20" s="156">
        <f>ROUND(E20*U20,2)</f>
        <v>0.49</v>
      </c>
      <c r="W20" s="156"/>
      <c r="X20" s="156" t="s">
        <v>164</v>
      </c>
      <c r="Y20" s="156" t="s">
        <v>165</v>
      </c>
      <c r="Z20" s="146"/>
      <c r="AA20" s="146"/>
      <c r="AB20" s="146"/>
      <c r="AC20" s="146"/>
      <c r="AD20" s="146"/>
      <c r="AE20" s="146"/>
      <c r="AF20" s="146"/>
      <c r="AG20" s="146" t="s">
        <v>166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2" x14ac:dyDescent="0.2">
      <c r="A21" s="153"/>
      <c r="B21" s="154"/>
      <c r="C21" s="183" t="s">
        <v>313</v>
      </c>
      <c r="D21" s="158"/>
      <c r="E21" s="159">
        <v>0.86399999999999999</v>
      </c>
      <c r="F21" s="156"/>
      <c r="G21" s="156"/>
      <c r="H21" s="156"/>
      <c r="I21" s="156"/>
      <c r="J21" s="156"/>
      <c r="K21" s="156"/>
      <c r="L21" s="156"/>
      <c r="M21" s="156"/>
      <c r="N21" s="155"/>
      <c r="O21" s="155"/>
      <c r="P21" s="155"/>
      <c r="Q21" s="155"/>
      <c r="R21" s="156"/>
      <c r="S21" s="156"/>
      <c r="T21" s="156"/>
      <c r="U21" s="156"/>
      <c r="V21" s="156"/>
      <c r="W21" s="156"/>
      <c r="X21" s="156"/>
      <c r="Y21" s="156"/>
      <c r="Z21" s="146"/>
      <c r="AA21" s="146"/>
      <c r="AB21" s="146"/>
      <c r="AC21" s="146"/>
      <c r="AD21" s="146"/>
      <c r="AE21" s="146"/>
      <c r="AF21" s="146"/>
      <c r="AG21" s="146" t="s">
        <v>168</v>
      </c>
      <c r="AH21" s="146">
        <v>0</v>
      </c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3" x14ac:dyDescent="0.2">
      <c r="A22" s="153"/>
      <c r="B22" s="154"/>
      <c r="C22" s="183" t="s">
        <v>314</v>
      </c>
      <c r="D22" s="158"/>
      <c r="E22" s="159">
        <v>0.84</v>
      </c>
      <c r="F22" s="156"/>
      <c r="G22" s="156"/>
      <c r="H22" s="156"/>
      <c r="I22" s="156"/>
      <c r="J22" s="156"/>
      <c r="K22" s="156"/>
      <c r="L22" s="156"/>
      <c r="M22" s="156"/>
      <c r="N22" s="155"/>
      <c r="O22" s="155"/>
      <c r="P22" s="155"/>
      <c r="Q22" s="155"/>
      <c r="R22" s="156"/>
      <c r="S22" s="156"/>
      <c r="T22" s="156"/>
      <c r="U22" s="156"/>
      <c r="V22" s="156"/>
      <c r="W22" s="156"/>
      <c r="X22" s="156"/>
      <c r="Y22" s="156"/>
      <c r="Z22" s="146"/>
      <c r="AA22" s="146"/>
      <c r="AB22" s="146"/>
      <c r="AC22" s="146"/>
      <c r="AD22" s="146"/>
      <c r="AE22" s="146"/>
      <c r="AF22" s="146"/>
      <c r="AG22" s="146" t="s">
        <v>168</v>
      </c>
      <c r="AH22" s="146">
        <v>0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3" x14ac:dyDescent="0.2">
      <c r="A23" s="153"/>
      <c r="B23" s="154"/>
      <c r="C23" s="183" t="s">
        <v>315</v>
      </c>
      <c r="D23" s="158"/>
      <c r="E23" s="159">
        <v>1.8204</v>
      </c>
      <c r="F23" s="156"/>
      <c r="G23" s="156"/>
      <c r="H23" s="156"/>
      <c r="I23" s="156"/>
      <c r="J23" s="156"/>
      <c r="K23" s="156"/>
      <c r="L23" s="156"/>
      <c r="M23" s="156"/>
      <c r="N23" s="155"/>
      <c r="O23" s="155"/>
      <c r="P23" s="155"/>
      <c r="Q23" s="155"/>
      <c r="R23" s="156"/>
      <c r="S23" s="156"/>
      <c r="T23" s="156"/>
      <c r="U23" s="156"/>
      <c r="V23" s="156"/>
      <c r="W23" s="156"/>
      <c r="X23" s="156"/>
      <c r="Y23" s="156"/>
      <c r="Z23" s="146"/>
      <c r="AA23" s="146"/>
      <c r="AB23" s="146"/>
      <c r="AC23" s="146"/>
      <c r="AD23" s="146"/>
      <c r="AE23" s="146"/>
      <c r="AF23" s="146"/>
      <c r="AG23" s="146" t="s">
        <v>168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3" x14ac:dyDescent="0.2">
      <c r="A24" s="153"/>
      <c r="B24" s="154"/>
      <c r="C24" s="183" t="s">
        <v>316</v>
      </c>
      <c r="D24" s="158"/>
      <c r="E24" s="159">
        <v>2.7860999999999998</v>
      </c>
      <c r="F24" s="156"/>
      <c r="G24" s="156"/>
      <c r="H24" s="156"/>
      <c r="I24" s="156"/>
      <c r="J24" s="156"/>
      <c r="K24" s="156"/>
      <c r="L24" s="156"/>
      <c r="M24" s="156"/>
      <c r="N24" s="155"/>
      <c r="O24" s="155"/>
      <c r="P24" s="155"/>
      <c r="Q24" s="155"/>
      <c r="R24" s="156"/>
      <c r="S24" s="156"/>
      <c r="T24" s="156"/>
      <c r="U24" s="156"/>
      <c r="V24" s="156"/>
      <c r="W24" s="156"/>
      <c r="X24" s="156"/>
      <c r="Y24" s="156"/>
      <c r="Z24" s="146"/>
      <c r="AA24" s="146"/>
      <c r="AB24" s="146"/>
      <c r="AC24" s="146"/>
      <c r="AD24" s="146"/>
      <c r="AE24" s="146"/>
      <c r="AF24" s="146"/>
      <c r="AG24" s="146" t="s">
        <v>168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ht="22.5" outlineLevel="1" x14ac:dyDescent="0.2">
      <c r="A25" s="169">
        <v>6</v>
      </c>
      <c r="B25" s="170" t="s">
        <v>317</v>
      </c>
      <c r="C25" s="182" t="s">
        <v>318</v>
      </c>
      <c r="D25" s="171" t="s">
        <v>161</v>
      </c>
      <c r="E25" s="172">
        <v>18.8</v>
      </c>
      <c r="F25" s="173"/>
      <c r="G25" s="174">
        <f>ROUND(E25*F25,2)</f>
        <v>0</v>
      </c>
      <c r="H25" s="157">
        <v>66.989999999999995</v>
      </c>
      <c r="I25" s="156">
        <f>ROUND(E25*H25,2)</f>
        <v>1259.4100000000001</v>
      </c>
      <c r="J25" s="157">
        <v>342.51</v>
      </c>
      <c r="K25" s="156">
        <f>ROUND(E25*J25,2)</f>
        <v>6439.19</v>
      </c>
      <c r="L25" s="156">
        <v>21</v>
      </c>
      <c r="M25" s="156">
        <f>G25*(1+L25/100)</f>
        <v>0</v>
      </c>
      <c r="N25" s="155">
        <v>2.9139999999999999E-2</v>
      </c>
      <c r="O25" s="155">
        <f>ROUND(E25*N25,2)</f>
        <v>0.55000000000000004</v>
      </c>
      <c r="P25" s="155">
        <v>0</v>
      </c>
      <c r="Q25" s="155">
        <f>ROUND(E25*P25,2)</f>
        <v>0</v>
      </c>
      <c r="R25" s="156"/>
      <c r="S25" s="156" t="s">
        <v>162</v>
      </c>
      <c r="T25" s="156" t="s">
        <v>162</v>
      </c>
      <c r="U25" s="156">
        <v>0.60924999999999996</v>
      </c>
      <c r="V25" s="156">
        <f>ROUND(E25*U25,2)</f>
        <v>11.45</v>
      </c>
      <c r="W25" s="156"/>
      <c r="X25" s="156" t="s">
        <v>164</v>
      </c>
      <c r="Y25" s="156" t="s">
        <v>165</v>
      </c>
      <c r="Z25" s="146"/>
      <c r="AA25" s="146"/>
      <c r="AB25" s="146"/>
      <c r="AC25" s="146"/>
      <c r="AD25" s="146"/>
      <c r="AE25" s="146"/>
      <c r="AF25" s="146"/>
      <c r="AG25" s="146" t="s">
        <v>166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2" x14ac:dyDescent="0.2">
      <c r="A26" s="153"/>
      <c r="B26" s="154"/>
      <c r="C26" s="183" t="s">
        <v>304</v>
      </c>
      <c r="D26" s="158"/>
      <c r="E26" s="159">
        <v>2.9</v>
      </c>
      <c r="F26" s="156"/>
      <c r="G26" s="156"/>
      <c r="H26" s="156"/>
      <c r="I26" s="156"/>
      <c r="J26" s="156"/>
      <c r="K26" s="156"/>
      <c r="L26" s="156"/>
      <c r="M26" s="156"/>
      <c r="N26" s="155"/>
      <c r="O26" s="155"/>
      <c r="P26" s="155"/>
      <c r="Q26" s="155"/>
      <c r="R26" s="156"/>
      <c r="S26" s="156"/>
      <c r="T26" s="156"/>
      <c r="U26" s="156"/>
      <c r="V26" s="156"/>
      <c r="W26" s="156"/>
      <c r="X26" s="156"/>
      <c r="Y26" s="156"/>
      <c r="Z26" s="146"/>
      <c r="AA26" s="146"/>
      <c r="AB26" s="146"/>
      <c r="AC26" s="146"/>
      <c r="AD26" s="146"/>
      <c r="AE26" s="146"/>
      <c r="AF26" s="146"/>
      <c r="AG26" s="146" t="s">
        <v>168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3" x14ac:dyDescent="0.2">
      <c r="A27" s="153"/>
      <c r="B27" s="154"/>
      <c r="C27" s="183" t="s">
        <v>305</v>
      </c>
      <c r="D27" s="158"/>
      <c r="E27" s="159">
        <v>15.9</v>
      </c>
      <c r="F27" s="156"/>
      <c r="G27" s="156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168</v>
      </c>
      <c r="AH27" s="146">
        <v>0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">
      <c r="A28" s="175">
        <v>7</v>
      </c>
      <c r="B28" s="176" t="s">
        <v>319</v>
      </c>
      <c r="C28" s="184" t="s">
        <v>320</v>
      </c>
      <c r="D28" s="177" t="s">
        <v>178</v>
      </c>
      <c r="E28" s="178">
        <v>3</v>
      </c>
      <c r="F28" s="179"/>
      <c r="G28" s="180">
        <f>ROUND(E28*F28,2)</f>
        <v>0</v>
      </c>
      <c r="H28" s="157">
        <v>44.55</v>
      </c>
      <c r="I28" s="156">
        <f>ROUND(E28*H28,2)</f>
        <v>133.65</v>
      </c>
      <c r="J28" s="157">
        <v>199.95</v>
      </c>
      <c r="K28" s="156">
        <f>ROUND(E28*J28,2)</f>
        <v>599.85</v>
      </c>
      <c r="L28" s="156">
        <v>21</v>
      </c>
      <c r="M28" s="156">
        <f>G28*(1+L28/100)</f>
        <v>0</v>
      </c>
      <c r="N28" s="155">
        <v>1.278E-2</v>
      </c>
      <c r="O28" s="155">
        <f>ROUND(E28*N28,2)</f>
        <v>0.04</v>
      </c>
      <c r="P28" s="155">
        <v>0</v>
      </c>
      <c r="Q28" s="155">
        <f>ROUND(E28*P28,2)</f>
        <v>0</v>
      </c>
      <c r="R28" s="156"/>
      <c r="S28" s="156" t="s">
        <v>162</v>
      </c>
      <c r="T28" s="156" t="s">
        <v>162</v>
      </c>
      <c r="U28" s="156">
        <v>0.35813</v>
      </c>
      <c r="V28" s="156">
        <f>ROUND(E28*U28,2)</f>
        <v>1.07</v>
      </c>
      <c r="W28" s="156"/>
      <c r="X28" s="156" t="s">
        <v>164</v>
      </c>
      <c r="Y28" s="156" t="s">
        <v>165</v>
      </c>
      <c r="Z28" s="146"/>
      <c r="AA28" s="146"/>
      <c r="AB28" s="146"/>
      <c r="AC28" s="146"/>
      <c r="AD28" s="146"/>
      <c r="AE28" s="146"/>
      <c r="AF28" s="146"/>
      <c r="AG28" s="146" t="s">
        <v>166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">
      <c r="A29" s="175">
        <v>8</v>
      </c>
      <c r="B29" s="176" t="s">
        <v>321</v>
      </c>
      <c r="C29" s="184" t="s">
        <v>322</v>
      </c>
      <c r="D29" s="177" t="s">
        <v>178</v>
      </c>
      <c r="E29" s="178">
        <v>2</v>
      </c>
      <c r="F29" s="179"/>
      <c r="G29" s="180">
        <f>ROUND(E29*F29,2)</f>
        <v>0</v>
      </c>
      <c r="H29" s="157">
        <v>96.86</v>
      </c>
      <c r="I29" s="156">
        <f>ROUND(E29*H29,2)</f>
        <v>193.72</v>
      </c>
      <c r="J29" s="157">
        <v>495.14</v>
      </c>
      <c r="K29" s="156">
        <f>ROUND(E29*J29,2)</f>
        <v>990.28</v>
      </c>
      <c r="L29" s="156">
        <v>21</v>
      </c>
      <c r="M29" s="156">
        <f>G29*(1+L29/100)</f>
        <v>0</v>
      </c>
      <c r="N29" s="155">
        <v>4.3049999999999998E-2</v>
      </c>
      <c r="O29" s="155">
        <f>ROUND(E29*N29,2)</f>
        <v>0.09</v>
      </c>
      <c r="P29" s="155">
        <v>0</v>
      </c>
      <c r="Q29" s="155">
        <f>ROUND(E29*P29,2)</f>
        <v>0</v>
      </c>
      <c r="R29" s="156"/>
      <c r="S29" s="156" t="s">
        <v>162</v>
      </c>
      <c r="T29" s="156" t="s">
        <v>162</v>
      </c>
      <c r="U29" s="156">
        <v>0.87802999999999998</v>
      </c>
      <c r="V29" s="156">
        <f>ROUND(E29*U29,2)</f>
        <v>1.76</v>
      </c>
      <c r="W29" s="156"/>
      <c r="X29" s="156" t="s">
        <v>164</v>
      </c>
      <c r="Y29" s="156" t="s">
        <v>165</v>
      </c>
      <c r="Z29" s="146"/>
      <c r="AA29" s="146"/>
      <c r="AB29" s="146"/>
      <c r="AC29" s="146"/>
      <c r="AD29" s="146"/>
      <c r="AE29" s="146"/>
      <c r="AF29" s="146"/>
      <c r="AG29" s="146" t="s">
        <v>166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ht="22.5" outlineLevel="1" x14ac:dyDescent="0.2">
      <c r="A30" s="169">
        <v>9</v>
      </c>
      <c r="B30" s="170" t="s">
        <v>323</v>
      </c>
      <c r="C30" s="182" t="s">
        <v>324</v>
      </c>
      <c r="D30" s="171" t="s">
        <v>181</v>
      </c>
      <c r="E30" s="172">
        <v>18.77</v>
      </c>
      <c r="F30" s="173"/>
      <c r="G30" s="174">
        <f>ROUND(E30*F30,2)</f>
        <v>0</v>
      </c>
      <c r="H30" s="157">
        <v>26.49</v>
      </c>
      <c r="I30" s="156">
        <f>ROUND(E30*H30,2)</f>
        <v>497.22</v>
      </c>
      <c r="J30" s="157">
        <v>90.01</v>
      </c>
      <c r="K30" s="156">
        <f>ROUND(E30*J30,2)</f>
        <v>1689.49</v>
      </c>
      <c r="L30" s="156">
        <v>21</v>
      </c>
      <c r="M30" s="156">
        <f>G30*(1+L30/100)</f>
        <v>0</v>
      </c>
      <c r="N30" s="155">
        <v>2.3800000000000002E-3</v>
      </c>
      <c r="O30" s="155">
        <f>ROUND(E30*N30,2)</f>
        <v>0.04</v>
      </c>
      <c r="P30" s="155">
        <v>0</v>
      </c>
      <c r="Q30" s="155">
        <f>ROUND(E30*P30,2)</f>
        <v>0</v>
      </c>
      <c r="R30" s="156"/>
      <c r="S30" s="156" t="s">
        <v>162</v>
      </c>
      <c r="T30" s="156" t="s">
        <v>162</v>
      </c>
      <c r="U30" s="156">
        <v>0.18232999999999999</v>
      </c>
      <c r="V30" s="156">
        <f>ROUND(E30*U30,2)</f>
        <v>3.42</v>
      </c>
      <c r="W30" s="156"/>
      <c r="X30" s="156" t="s">
        <v>164</v>
      </c>
      <c r="Y30" s="156" t="s">
        <v>165</v>
      </c>
      <c r="Z30" s="146"/>
      <c r="AA30" s="146"/>
      <c r="AB30" s="146"/>
      <c r="AC30" s="146"/>
      <c r="AD30" s="146"/>
      <c r="AE30" s="146"/>
      <c r="AF30" s="146"/>
      <c r="AG30" s="146" t="s">
        <v>308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2" x14ac:dyDescent="0.2">
      <c r="A31" s="153"/>
      <c r="B31" s="154"/>
      <c r="C31" s="183" t="s">
        <v>325</v>
      </c>
      <c r="D31" s="158"/>
      <c r="E31" s="159">
        <v>7.4</v>
      </c>
      <c r="F31" s="156"/>
      <c r="G31" s="156"/>
      <c r="H31" s="156"/>
      <c r="I31" s="156"/>
      <c r="J31" s="156"/>
      <c r="K31" s="156"/>
      <c r="L31" s="156"/>
      <c r="M31" s="156"/>
      <c r="N31" s="155"/>
      <c r="O31" s="155"/>
      <c r="P31" s="155"/>
      <c r="Q31" s="155"/>
      <c r="R31" s="156"/>
      <c r="S31" s="156"/>
      <c r="T31" s="156"/>
      <c r="U31" s="156"/>
      <c r="V31" s="156"/>
      <c r="W31" s="156"/>
      <c r="X31" s="156"/>
      <c r="Y31" s="156"/>
      <c r="Z31" s="146"/>
      <c r="AA31" s="146"/>
      <c r="AB31" s="146"/>
      <c r="AC31" s="146"/>
      <c r="AD31" s="146"/>
      <c r="AE31" s="146"/>
      <c r="AF31" s="146"/>
      <c r="AG31" s="146" t="s">
        <v>168</v>
      </c>
      <c r="AH31" s="146">
        <v>0</v>
      </c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3" x14ac:dyDescent="0.2">
      <c r="A32" s="153"/>
      <c r="B32" s="154"/>
      <c r="C32" s="183" t="s">
        <v>326</v>
      </c>
      <c r="D32" s="158"/>
      <c r="E32" s="159">
        <v>6.82</v>
      </c>
      <c r="F32" s="156"/>
      <c r="G32" s="156"/>
      <c r="H32" s="156"/>
      <c r="I32" s="156"/>
      <c r="J32" s="156"/>
      <c r="K32" s="156"/>
      <c r="L32" s="156"/>
      <c r="M32" s="156"/>
      <c r="N32" s="155"/>
      <c r="O32" s="155"/>
      <c r="P32" s="155"/>
      <c r="Q32" s="155"/>
      <c r="R32" s="156"/>
      <c r="S32" s="156"/>
      <c r="T32" s="156"/>
      <c r="U32" s="156"/>
      <c r="V32" s="156"/>
      <c r="W32" s="156"/>
      <c r="X32" s="156"/>
      <c r="Y32" s="156"/>
      <c r="Z32" s="146"/>
      <c r="AA32" s="146"/>
      <c r="AB32" s="146"/>
      <c r="AC32" s="146"/>
      <c r="AD32" s="146"/>
      <c r="AE32" s="146"/>
      <c r="AF32" s="146"/>
      <c r="AG32" s="146" t="s">
        <v>168</v>
      </c>
      <c r="AH32" s="146">
        <v>0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3" x14ac:dyDescent="0.2">
      <c r="A33" s="153"/>
      <c r="B33" s="154"/>
      <c r="C33" s="183" t="s">
        <v>327</v>
      </c>
      <c r="D33" s="158"/>
      <c r="E33" s="159">
        <v>4.55</v>
      </c>
      <c r="F33" s="156"/>
      <c r="G33" s="156"/>
      <c r="H33" s="156"/>
      <c r="I33" s="156"/>
      <c r="J33" s="156"/>
      <c r="K33" s="156"/>
      <c r="L33" s="156"/>
      <c r="M33" s="156"/>
      <c r="N33" s="155"/>
      <c r="O33" s="155"/>
      <c r="P33" s="155"/>
      <c r="Q33" s="155"/>
      <c r="R33" s="156"/>
      <c r="S33" s="156"/>
      <c r="T33" s="156"/>
      <c r="U33" s="156"/>
      <c r="V33" s="156"/>
      <c r="W33" s="156"/>
      <c r="X33" s="156"/>
      <c r="Y33" s="156"/>
      <c r="Z33" s="146"/>
      <c r="AA33" s="146"/>
      <c r="AB33" s="146"/>
      <c r="AC33" s="146"/>
      <c r="AD33" s="146"/>
      <c r="AE33" s="146"/>
      <c r="AF33" s="146"/>
      <c r="AG33" s="146" t="s">
        <v>168</v>
      </c>
      <c r="AH33" s="146">
        <v>0</v>
      </c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">
      <c r="A34" s="169">
        <v>10</v>
      </c>
      <c r="B34" s="170" t="s">
        <v>328</v>
      </c>
      <c r="C34" s="182" t="s">
        <v>329</v>
      </c>
      <c r="D34" s="171" t="s">
        <v>161</v>
      </c>
      <c r="E34" s="172">
        <v>16.54</v>
      </c>
      <c r="F34" s="173"/>
      <c r="G34" s="174">
        <f>ROUND(E34*F34,2)</f>
        <v>0</v>
      </c>
      <c r="H34" s="157">
        <v>51.38</v>
      </c>
      <c r="I34" s="156">
        <f>ROUND(E34*H34,2)</f>
        <v>849.83</v>
      </c>
      <c r="J34" s="157">
        <v>229.12</v>
      </c>
      <c r="K34" s="156">
        <f>ROUND(E34*J34,2)</f>
        <v>3789.64</v>
      </c>
      <c r="L34" s="156">
        <v>21</v>
      </c>
      <c r="M34" s="156">
        <f>G34*(1+L34/100)</f>
        <v>0</v>
      </c>
      <c r="N34" s="155">
        <v>3.9210000000000002E-2</v>
      </c>
      <c r="O34" s="155">
        <f>ROUND(E34*N34,2)</f>
        <v>0.65</v>
      </c>
      <c r="P34" s="155">
        <v>0</v>
      </c>
      <c r="Q34" s="155">
        <f>ROUND(E34*P34,2)</f>
        <v>0</v>
      </c>
      <c r="R34" s="156"/>
      <c r="S34" s="156" t="s">
        <v>162</v>
      </c>
      <c r="T34" s="156" t="s">
        <v>162</v>
      </c>
      <c r="U34" s="156">
        <v>0.39600000000000002</v>
      </c>
      <c r="V34" s="156">
        <f>ROUND(E34*U34,2)</f>
        <v>6.55</v>
      </c>
      <c r="W34" s="156"/>
      <c r="X34" s="156" t="s">
        <v>164</v>
      </c>
      <c r="Y34" s="156" t="s">
        <v>165</v>
      </c>
      <c r="Z34" s="146"/>
      <c r="AA34" s="146"/>
      <c r="AB34" s="146"/>
      <c r="AC34" s="146"/>
      <c r="AD34" s="146"/>
      <c r="AE34" s="146"/>
      <c r="AF34" s="146"/>
      <c r="AG34" s="146" t="s">
        <v>166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2" x14ac:dyDescent="0.2">
      <c r="A35" s="153"/>
      <c r="B35" s="154"/>
      <c r="C35" s="183" t="s">
        <v>330</v>
      </c>
      <c r="D35" s="158"/>
      <c r="E35" s="159">
        <v>13.64</v>
      </c>
      <c r="F35" s="156"/>
      <c r="G35" s="156"/>
      <c r="H35" s="156"/>
      <c r="I35" s="156"/>
      <c r="J35" s="156"/>
      <c r="K35" s="156"/>
      <c r="L35" s="156"/>
      <c r="M35" s="156"/>
      <c r="N35" s="155"/>
      <c r="O35" s="155"/>
      <c r="P35" s="155"/>
      <c r="Q35" s="155"/>
      <c r="R35" s="156"/>
      <c r="S35" s="156"/>
      <c r="T35" s="156"/>
      <c r="U35" s="156"/>
      <c r="V35" s="156"/>
      <c r="W35" s="156"/>
      <c r="X35" s="156"/>
      <c r="Y35" s="156"/>
      <c r="Z35" s="146"/>
      <c r="AA35" s="146"/>
      <c r="AB35" s="146"/>
      <c r="AC35" s="146"/>
      <c r="AD35" s="146"/>
      <c r="AE35" s="146"/>
      <c r="AF35" s="146"/>
      <c r="AG35" s="146" t="s">
        <v>168</v>
      </c>
      <c r="AH35" s="146">
        <v>0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3" x14ac:dyDescent="0.2">
      <c r="A36" s="153"/>
      <c r="B36" s="154"/>
      <c r="C36" s="183" t="s">
        <v>331</v>
      </c>
      <c r="D36" s="158"/>
      <c r="E36" s="159">
        <v>5.46</v>
      </c>
      <c r="F36" s="156"/>
      <c r="G36" s="156"/>
      <c r="H36" s="156"/>
      <c r="I36" s="156"/>
      <c r="J36" s="156"/>
      <c r="K36" s="156"/>
      <c r="L36" s="156"/>
      <c r="M36" s="156"/>
      <c r="N36" s="155"/>
      <c r="O36" s="155"/>
      <c r="P36" s="155"/>
      <c r="Q36" s="155"/>
      <c r="R36" s="156"/>
      <c r="S36" s="156"/>
      <c r="T36" s="156"/>
      <c r="U36" s="156"/>
      <c r="V36" s="156"/>
      <c r="W36" s="156"/>
      <c r="X36" s="156"/>
      <c r="Y36" s="156"/>
      <c r="Z36" s="146"/>
      <c r="AA36" s="146"/>
      <c r="AB36" s="146"/>
      <c r="AC36" s="146"/>
      <c r="AD36" s="146"/>
      <c r="AE36" s="146"/>
      <c r="AF36" s="146"/>
      <c r="AG36" s="146" t="s">
        <v>168</v>
      </c>
      <c r="AH36" s="146">
        <v>0</v>
      </c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3" x14ac:dyDescent="0.2">
      <c r="A37" s="153"/>
      <c r="B37" s="154"/>
      <c r="C37" s="183" t="s">
        <v>332</v>
      </c>
      <c r="D37" s="158"/>
      <c r="E37" s="159">
        <v>-2.56</v>
      </c>
      <c r="F37" s="156"/>
      <c r="G37" s="156"/>
      <c r="H37" s="156"/>
      <c r="I37" s="156"/>
      <c r="J37" s="156"/>
      <c r="K37" s="156"/>
      <c r="L37" s="156"/>
      <c r="M37" s="156"/>
      <c r="N37" s="155"/>
      <c r="O37" s="155"/>
      <c r="P37" s="155"/>
      <c r="Q37" s="155"/>
      <c r="R37" s="156"/>
      <c r="S37" s="156"/>
      <c r="T37" s="156"/>
      <c r="U37" s="156"/>
      <c r="V37" s="156"/>
      <c r="W37" s="156"/>
      <c r="X37" s="156"/>
      <c r="Y37" s="156"/>
      <c r="Z37" s="146"/>
      <c r="AA37" s="146"/>
      <c r="AB37" s="146"/>
      <c r="AC37" s="146"/>
      <c r="AD37" s="146"/>
      <c r="AE37" s="146"/>
      <c r="AF37" s="146"/>
      <c r="AG37" s="146" t="s">
        <v>168</v>
      </c>
      <c r="AH37" s="146">
        <v>0</v>
      </c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">
      <c r="A38" s="169">
        <v>11</v>
      </c>
      <c r="B38" s="170" t="s">
        <v>333</v>
      </c>
      <c r="C38" s="182" t="s">
        <v>334</v>
      </c>
      <c r="D38" s="171" t="s">
        <v>161</v>
      </c>
      <c r="E38" s="172">
        <v>31.67</v>
      </c>
      <c r="F38" s="173"/>
      <c r="G38" s="174">
        <f>ROUND(E38*F38,2)</f>
        <v>0</v>
      </c>
      <c r="H38" s="157">
        <v>231.46</v>
      </c>
      <c r="I38" s="156">
        <f>ROUND(E38*H38,2)</f>
        <v>7330.34</v>
      </c>
      <c r="J38" s="157">
        <v>435.54</v>
      </c>
      <c r="K38" s="156">
        <f>ROUND(E38*J38,2)</f>
        <v>13793.55</v>
      </c>
      <c r="L38" s="156">
        <v>21</v>
      </c>
      <c r="M38" s="156">
        <f>G38*(1+L38/100)</f>
        <v>0</v>
      </c>
      <c r="N38" s="155">
        <v>3.2030000000000003E-2</v>
      </c>
      <c r="O38" s="155">
        <f>ROUND(E38*N38,2)</f>
        <v>1.01</v>
      </c>
      <c r="P38" s="155">
        <v>0</v>
      </c>
      <c r="Q38" s="155">
        <f>ROUND(E38*P38,2)</f>
        <v>0</v>
      </c>
      <c r="R38" s="156"/>
      <c r="S38" s="156" t="s">
        <v>162</v>
      </c>
      <c r="T38" s="156" t="s">
        <v>162</v>
      </c>
      <c r="U38" s="156">
        <v>0.81599999999999995</v>
      </c>
      <c r="V38" s="156">
        <f>ROUND(E38*U38,2)</f>
        <v>25.84</v>
      </c>
      <c r="W38" s="156"/>
      <c r="X38" s="156" t="s">
        <v>164</v>
      </c>
      <c r="Y38" s="156" t="s">
        <v>165</v>
      </c>
      <c r="Z38" s="146"/>
      <c r="AA38" s="146"/>
      <c r="AB38" s="146"/>
      <c r="AC38" s="146"/>
      <c r="AD38" s="146"/>
      <c r="AE38" s="146"/>
      <c r="AF38" s="146"/>
      <c r="AG38" s="146" t="s">
        <v>166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2" x14ac:dyDescent="0.2">
      <c r="A39" s="153"/>
      <c r="B39" s="154"/>
      <c r="C39" s="183" t="s">
        <v>335</v>
      </c>
      <c r="D39" s="158"/>
      <c r="E39" s="159">
        <v>6.82</v>
      </c>
      <c r="F39" s="156"/>
      <c r="G39" s="156"/>
      <c r="H39" s="156"/>
      <c r="I39" s="156"/>
      <c r="J39" s="156"/>
      <c r="K39" s="156"/>
      <c r="L39" s="156"/>
      <c r="M39" s="156"/>
      <c r="N39" s="155"/>
      <c r="O39" s="155"/>
      <c r="P39" s="155"/>
      <c r="Q39" s="155"/>
      <c r="R39" s="156"/>
      <c r="S39" s="156"/>
      <c r="T39" s="156"/>
      <c r="U39" s="156"/>
      <c r="V39" s="156"/>
      <c r="W39" s="156"/>
      <c r="X39" s="156"/>
      <c r="Y39" s="156"/>
      <c r="Z39" s="146"/>
      <c r="AA39" s="146"/>
      <c r="AB39" s="146"/>
      <c r="AC39" s="146"/>
      <c r="AD39" s="146"/>
      <c r="AE39" s="146"/>
      <c r="AF39" s="146"/>
      <c r="AG39" s="146" t="s">
        <v>168</v>
      </c>
      <c r="AH39" s="146">
        <v>0</v>
      </c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3" x14ac:dyDescent="0.2">
      <c r="A40" s="153"/>
      <c r="B40" s="154"/>
      <c r="C40" s="183" t="s">
        <v>336</v>
      </c>
      <c r="D40" s="158"/>
      <c r="E40" s="159">
        <v>7.12</v>
      </c>
      <c r="F40" s="156"/>
      <c r="G40" s="156"/>
      <c r="H40" s="156"/>
      <c r="I40" s="156"/>
      <c r="J40" s="156"/>
      <c r="K40" s="156"/>
      <c r="L40" s="156"/>
      <c r="M40" s="156"/>
      <c r="N40" s="155"/>
      <c r="O40" s="155"/>
      <c r="P40" s="155"/>
      <c r="Q40" s="155"/>
      <c r="R40" s="156"/>
      <c r="S40" s="156"/>
      <c r="T40" s="156"/>
      <c r="U40" s="156"/>
      <c r="V40" s="156"/>
      <c r="W40" s="156"/>
      <c r="X40" s="156"/>
      <c r="Y40" s="156"/>
      <c r="Z40" s="146"/>
      <c r="AA40" s="146"/>
      <c r="AB40" s="146"/>
      <c r="AC40" s="146"/>
      <c r="AD40" s="146"/>
      <c r="AE40" s="146"/>
      <c r="AF40" s="146"/>
      <c r="AG40" s="146" t="s">
        <v>168</v>
      </c>
      <c r="AH40" s="146">
        <v>0</v>
      </c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3" x14ac:dyDescent="0.2">
      <c r="A41" s="153"/>
      <c r="B41" s="154"/>
      <c r="C41" s="183" t="s">
        <v>337</v>
      </c>
      <c r="D41" s="158"/>
      <c r="E41" s="159">
        <v>17.73</v>
      </c>
      <c r="F41" s="156"/>
      <c r="G41" s="156"/>
      <c r="H41" s="156"/>
      <c r="I41" s="156"/>
      <c r="J41" s="156"/>
      <c r="K41" s="156"/>
      <c r="L41" s="156"/>
      <c r="M41" s="156"/>
      <c r="N41" s="155"/>
      <c r="O41" s="155"/>
      <c r="P41" s="155"/>
      <c r="Q41" s="155"/>
      <c r="R41" s="156"/>
      <c r="S41" s="156"/>
      <c r="T41" s="156"/>
      <c r="U41" s="156"/>
      <c r="V41" s="156"/>
      <c r="W41" s="156"/>
      <c r="X41" s="156"/>
      <c r="Y41" s="156"/>
      <c r="Z41" s="146"/>
      <c r="AA41" s="146"/>
      <c r="AB41" s="146"/>
      <c r="AC41" s="146"/>
      <c r="AD41" s="146"/>
      <c r="AE41" s="146"/>
      <c r="AF41" s="146"/>
      <c r="AG41" s="146" t="s">
        <v>168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">
      <c r="A42" s="175">
        <v>12</v>
      </c>
      <c r="B42" s="176" t="s">
        <v>338</v>
      </c>
      <c r="C42" s="184" t="s">
        <v>339</v>
      </c>
      <c r="D42" s="177" t="s">
        <v>161</v>
      </c>
      <c r="E42" s="178">
        <v>3.6</v>
      </c>
      <c r="F42" s="179"/>
      <c r="G42" s="180">
        <f>ROUND(E42*F42,2)</f>
        <v>0</v>
      </c>
      <c r="H42" s="157">
        <v>232.48</v>
      </c>
      <c r="I42" s="156">
        <f>ROUND(E42*H42,2)</f>
        <v>836.93</v>
      </c>
      <c r="J42" s="157">
        <v>1117.52</v>
      </c>
      <c r="K42" s="156">
        <f>ROUND(E42*J42,2)</f>
        <v>4023.07</v>
      </c>
      <c r="L42" s="156">
        <v>21</v>
      </c>
      <c r="M42" s="156">
        <f>G42*(1+L42/100)</f>
        <v>0</v>
      </c>
      <c r="N42" s="155">
        <v>0.04</v>
      </c>
      <c r="O42" s="155">
        <f>ROUND(E42*N42,2)</f>
        <v>0.14000000000000001</v>
      </c>
      <c r="P42" s="155">
        <v>0</v>
      </c>
      <c r="Q42" s="155">
        <f>ROUND(E42*P42,2)</f>
        <v>0</v>
      </c>
      <c r="R42" s="156"/>
      <c r="S42" s="156" t="s">
        <v>162</v>
      </c>
      <c r="T42" s="156" t="s">
        <v>162</v>
      </c>
      <c r="U42" s="156">
        <v>1.5747599999999999</v>
      </c>
      <c r="V42" s="156">
        <f>ROUND(E42*U42,2)</f>
        <v>5.67</v>
      </c>
      <c r="W42" s="156"/>
      <c r="X42" s="156" t="s">
        <v>200</v>
      </c>
      <c r="Y42" s="156" t="s">
        <v>165</v>
      </c>
      <c r="Z42" s="146"/>
      <c r="AA42" s="146"/>
      <c r="AB42" s="146"/>
      <c r="AC42" s="146"/>
      <c r="AD42" s="146"/>
      <c r="AE42" s="146"/>
      <c r="AF42" s="146"/>
      <c r="AG42" s="146" t="s">
        <v>201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x14ac:dyDescent="0.2">
      <c r="A43" s="162" t="s">
        <v>157</v>
      </c>
      <c r="B43" s="163" t="s">
        <v>72</v>
      </c>
      <c r="C43" s="181" t="s">
        <v>73</v>
      </c>
      <c r="D43" s="164"/>
      <c r="E43" s="165"/>
      <c r="F43" s="166"/>
      <c r="G43" s="167">
        <f>SUMIF(AG44:AG47,"&lt;&gt;NOR",G44:G47)</f>
        <v>0</v>
      </c>
      <c r="H43" s="161"/>
      <c r="I43" s="161">
        <f>SUM(I44:I47)</f>
        <v>6806.3600000000006</v>
      </c>
      <c r="J43" s="161"/>
      <c r="K43" s="161">
        <f>SUM(K44:K47)</f>
        <v>3028.88</v>
      </c>
      <c r="L43" s="161"/>
      <c r="M43" s="161">
        <f>SUM(M44:M47)</f>
        <v>0</v>
      </c>
      <c r="N43" s="160"/>
      <c r="O43" s="160">
        <f>SUM(O44:O47)</f>
        <v>1.8599999999999999</v>
      </c>
      <c r="P43" s="160"/>
      <c r="Q43" s="160">
        <f>SUM(Q44:Q47)</f>
        <v>0</v>
      </c>
      <c r="R43" s="161"/>
      <c r="S43" s="161"/>
      <c r="T43" s="161"/>
      <c r="U43" s="161"/>
      <c r="V43" s="161">
        <f>SUM(V44:V47)</f>
        <v>5.94</v>
      </c>
      <c r="W43" s="161"/>
      <c r="X43" s="161"/>
      <c r="Y43" s="161"/>
      <c r="AG43" t="s">
        <v>158</v>
      </c>
    </row>
    <row r="44" spans="1:60" outlineLevel="1" x14ac:dyDescent="0.2">
      <c r="A44" s="175">
        <v>13</v>
      </c>
      <c r="B44" s="176" t="s">
        <v>340</v>
      </c>
      <c r="C44" s="184" t="s">
        <v>341</v>
      </c>
      <c r="D44" s="177" t="s">
        <v>175</v>
      </c>
      <c r="E44" s="178">
        <v>0.42</v>
      </c>
      <c r="F44" s="179"/>
      <c r="G44" s="180">
        <f>ROUND(E44*F44,2)</f>
        <v>0</v>
      </c>
      <c r="H44" s="157">
        <v>2734.38</v>
      </c>
      <c r="I44" s="156">
        <f>ROUND(E44*H44,2)</f>
        <v>1148.44</v>
      </c>
      <c r="J44" s="157">
        <v>2565.62</v>
      </c>
      <c r="K44" s="156">
        <f>ROUND(E44*J44,2)</f>
        <v>1077.56</v>
      </c>
      <c r="L44" s="156">
        <v>21</v>
      </c>
      <c r="M44" s="156">
        <f>G44*(1+L44/100)</f>
        <v>0</v>
      </c>
      <c r="N44" s="155">
        <v>2.2610000000000001</v>
      </c>
      <c r="O44" s="155">
        <f>ROUND(E44*N44,2)</f>
        <v>0.95</v>
      </c>
      <c r="P44" s="155">
        <v>0</v>
      </c>
      <c r="Q44" s="155">
        <f>ROUND(E44*P44,2)</f>
        <v>0</v>
      </c>
      <c r="R44" s="156"/>
      <c r="S44" s="156" t="s">
        <v>162</v>
      </c>
      <c r="T44" s="156" t="s">
        <v>162</v>
      </c>
      <c r="U44" s="156">
        <v>5.33</v>
      </c>
      <c r="V44" s="156">
        <f>ROUND(E44*U44,2)</f>
        <v>2.2400000000000002</v>
      </c>
      <c r="W44" s="156"/>
      <c r="X44" s="156" t="s">
        <v>164</v>
      </c>
      <c r="Y44" s="156" t="s">
        <v>165</v>
      </c>
      <c r="Z44" s="146"/>
      <c r="AA44" s="146"/>
      <c r="AB44" s="146"/>
      <c r="AC44" s="146"/>
      <c r="AD44" s="146"/>
      <c r="AE44" s="146"/>
      <c r="AF44" s="146"/>
      <c r="AG44" s="146" t="s">
        <v>308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">
      <c r="A45" s="169">
        <v>14</v>
      </c>
      <c r="B45" s="170" t="s">
        <v>342</v>
      </c>
      <c r="C45" s="182" t="s">
        <v>343</v>
      </c>
      <c r="D45" s="171" t="s">
        <v>161</v>
      </c>
      <c r="E45" s="172">
        <v>7.24</v>
      </c>
      <c r="F45" s="173"/>
      <c r="G45" s="174">
        <f>ROUND(E45*F45,2)</f>
        <v>0</v>
      </c>
      <c r="H45" s="157">
        <v>781.48</v>
      </c>
      <c r="I45" s="156">
        <f>ROUND(E45*H45,2)</f>
        <v>5657.92</v>
      </c>
      <c r="J45" s="157">
        <v>269.52</v>
      </c>
      <c r="K45" s="156">
        <f>ROUND(E45*J45,2)</f>
        <v>1951.32</v>
      </c>
      <c r="L45" s="156">
        <v>21</v>
      </c>
      <c r="M45" s="156">
        <f>G45*(1+L45/100)</f>
        <v>0</v>
      </c>
      <c r="N45" s="155">
        <v>0.126</v>
      </c>
      <c r="O45" s="155">
        <f>ROUND(E45*N45,2)</f>
        <v>0.91</v>
      </c>
      <c r="P45" s="155">
        <v>0</v>
      </c>
      <c r="Q45" s="155">
        <f>ROUND(E45*P45,2)</f>
        <v>0</v>
      </c>
      <c r="R45" s="156"/>
      <c r="S45" s="156" t="s">
        <v>162</v>
      </c>
      <c r="T45" s="156" t="s">
        <v>162</v>
      </c>
      <c r="U45" s="156">
        <v>0.51100000000000001</v>
      </c>
      <c r="V45" s="156">
        <f>ROUND(E45*U45,2)</f>
        <v>3.7</v>
      </c>
      <c r="W45" s="156"/>
      <c r="X45" s="156" t="s">
        <v>164</v>
      </c>
      <c r="Y45" s="156" t="s">
        <v>165</v>
      </c>
      <c r="Z45" s="146"/>
      <c r="AA45" s="146"/>
      <c r="AB45" s="146"/>
      <c r="AC45" s="146"/>
      <c r="AD45" s="146"/>
      <c r="AE45" s="146"/>
      <c r="AF45" s="146"/>
      <c r="AG45" s="146" t="s">
        <v>308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2" x14ac:dyDescent="0.2">
      <c r="A46" s="153"/>
      <c r="B46" s="154"/>
      <c r="C46" s="183" t="s">
        <v>304</v>
      </c>
      <c r="D46" s="158"/>
      <c r="E46" s="159">
        <v>2.9</v>
      </c>
      <c r="F46" s="156"/>
      <c r="G46" s="156"/>
      <c r="H46" s="156"/>
      <c r="I46" s="156"/>
      <c r="J46" s="156"/>
      <c r="K46" s="156"/>
      <c r="L46" s="156"/>
      <c r="M46" s="156"/>
      <c r="N46" s="155"/>
      <c r="O46" s="155"/>
      <c r="P46" s="155"/>
      <c r="Q46" s="155"/>
      <c r="R46" s="156"/>
      <c r="S46" s="156"/>
      <c r="T46" s="156"/>
      <c r="U46" s="156"/>
      <c r="V46" s="156"/>
      <c r="W46" s="156"/>
      <c r="X46" s="156"/>
      <c r="Y46" s="156"/>
      <c r="Z46" s="146"/>
      <c r="AA46" s="146"/>
      <c r="AB46" s="146"/>
      <c r="AC46" s="146"/>
      <c r="AD46" s="146"/>
      <c r="AE46" s="146"/>
      <c r="AF46" s="146"/>
      <c r="AG46" s="146" t="s">
        <v>168</v>
      </c>
      <c r="AH46" s="146">
        <v>0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3" x14ac:dyDescent="0.2">
      <c r="A47" s="153"/>
      <c r="B47" s="154"/>
      <c r="C47" s="183" t="s">
        <v>344</v>
      </c>
      <c r="D47" s="158"/>
      <c r="E47" s="159">
        <v>4.34</v>
      </c>
      <c r="F47" s="156"/>
      <c r="G47" s="156"/>
      <c r="H47" s="156"/>
      <c r="I47" s="156"/>
      <c r="J47" s="156"/>
      <c r="K47" s="156"/>
      <c r="L47" s="156"/>
      <c r="M47" s="156"/>
      <c r="N47" s="155"/>
      <c r="O47" s="155"/>
      <c r="P47" s="155"/>
      <c r="Q47" s="155"/>
      <c r="R47" s="156"/>
      <c r="S47" s="156"/>
      <c r="T47" s="156"/>
      <c r="U47" s="156"/>
      <c r="V47" s="156"/>
      <c r="W47" s="156"/>
      <c r="X47" s="156"/>
      <c r="Y47" s="156"/>
      <c r="Z47" s="146"/>
      <c r="AA47" s="146"/>
      <c r="AB47" s="146"/>
      <c r="AC47" s="146"/>
      <c r="AD47" s="146"/>
      <c r="AE47" s="146"/>
      <c r="AF47" s="146"/>
      <c r="AG47" s="146" t="s">
        <v>168</v>
      </c>
      <c r="AH47" s="146">
        <v>0</v>
      </c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x14ac:dyDescent="0.2">
      <c r="A48" s="162" t="s">
        <v>157</v>
      </c>
      <c r="B48" s="163" t="s">
        <v>76</v>
      </c>
      <c r="C48" s="181" t="s">
        <v>77</v>
      </c>
      <c r="D48" s="164"/>
      <c r="E48" s="165"/>
      <c r="F48" s="166"/>
      <c r="G48" s="167">
        <f>SUMIF(AG49:AG52,"&lt;&gt;NOR",G49:G52)</f>
        <v>0</v>
      </c>
      <c r="H48" s="161"/>
      <c r="I48" s="161">
        <f>SUM(I49:I52)</f>
        <v>1455.6</v>
      </c>
      <c r="J48" s="161"/>
      <c r="K48" s="161">
        <f>SUM(K49:K52)</f>
        <v>2114.4</v>
      </c>
      <c r="L48" s="161"/>
      <c r="M48" s="161">
        <f>SUM(M49:M52)</f>
        <v>0</v>
      </c>
      <c r="N48" s="160"/>
      <c r="O48" s="160">
        <f>SUM(O49:O52)</f>
        <v>0.03</v>
      </c>
      <c r="P48" s="160"/>
      <c r="Q48" s="160">
        <f>SUM(Q49:Q52)</f>
        <v>0</v>
      </c>
      <c r="R48" s="161"/>
      <c r="S48" s="161"/>
      <c r="T48" s="161"/>
      <c r="U48" s="161"/>
      <c r="V48" s="161">
        <f>SUM(V49:V52)</f>
        <v>4.28</v>
      </c>
      <c r="W48" s="161"/>
      <c r="X48" s="161"/>
      <c r="Y48" s="161"/>
      <c r="AG48" t="s">
        <v>158</v>
      </c>
    </row>
    <row r="49" spans="1:60" outlineLevel="1" x14ac:dyDescent="0.2">
      <c r="A49" s="169">
        <v>15</v>
      </c>
      <c r="B49" s="170" t="s">
        <v>159</v>
      </c>
      <c r="C49" s="182" t="s">
        <v>160</v>
      </c>
      <c r="D49" s="171" t="s">
        <v>161</v>
      </c>
      <c r="E49" s="172">
        <v>20</v>
      </c>
      <c r="F49" s="173"/>
      <c r="G49" s="174">
        <f>ROUND(E49*F49,2)</f>
        <v>0</v>
      </c>
      <c r="H49" s="157">
        <v>72.78</v>
      </c>
      <c r="I49" s="156">
        <f>ROUND(E49*H49,2)</f>
        <v>1455.6</v>
      </c>
      <c r="J49" s="157">
        <v>105.72</v>
      </c>
      <c r="K49" s="156">
        <f>ROUND(E49*J49,2)</f>
        <v>2114.4</v>
      </c>
      <c r="L49" s="156">
        <v>21</v>
      </c>
      <c r="M49" s="156">
        <f>G49*(1+L49/100)</f>
        <v>0</v>
      </c>
      <c r="N49" s="155">
        <v>1.58E-3</v>
      </c>
      <c r="O49" s="155">
        <f>ROUND(E49*N49,2)</f>
        <v>0.03</v>
      </c>
      <c r="P49" s="155">
        <v>0</v>
      </c>
      <c r="Q49" s="155">
        <f>ROUND(E49*P49,2)</f>
        <v>0</v>
      </c>
      <c r="R49" s="156"/>
      <c r="S49" s="156" t="s">
        <v>162</v>
      </c>
      <c r="T49" s="156" t="s">
        <v>162</v>
      </c>
      <c r="U49" s="156">
        <v>0.214</v>
      </c>
      <c r="V49" s="156">
        <f>ROUND(E49*U49,2)</f>
        <v>4.28</v>
      </c>
      <c r="W49" s="156"/>
      <c r="X49" s="156" t="s">
        <v>164</v>
      </c>
      <c r="Y49" s="156" t="s">
        <v>165</v>
      </c>
      <c r="Z49" s="146"/>
      <c r="AA49" s="146"/>
      <c r="AB49" s="146"/>
      <c r="AC49" s="146"/>
      <c r="AD49" s="146"/>
      <c r="AE49" s="146"/>
      <c r="AF49" s="146"/>
      <c r="AG49" s="146" t="s">
        <v>166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2" x14ac:dyDescent="0.2">
      <c r="A50" s="153"/>
      <c r="B50" s="154"/>
      <c r="C50" s="183" t="s">
        <v>304</v>
      </c>
      <c r="D50" s="158"/>
      <c r="E50" s="159">
        <v>2.9</v>
      </c>
      <c r="F50" s="156"/>
      <c r="G50" s="156"/>
      <c r="H50" s="156"/>
      <c r="I50" s="156"/>
      <c r="J50" s="156"/>
      <c r="K50" s="156"/>
      <c r="L50" s="156"/>
      <c r="M50" s="156"/>
      <c r="N50" s="155"/>
      <c r="O50" s="155"/>
      <c r="P50" s="155"/>
      <c r="Q50" s="155"/>
      <c r="R50" s="156"/>
      <c r="S50" s="156"/>
      <c r="T50" s="156"/>
      <c r="U50" s="156"/>
      <c r="V50" s="156"/>
      <c r="W50" s="156"/>
      <c r="X50" s="156"/>
      <c r="Y50" s="156"/>
      <c r="Z50" s="146"/>
      <c r="AA50" s="146"/>
      <c r="AB50" s="146"/>
      <c r="AC50" s="146"/>
      <c r="AD50" s="146"/>
      <c r="AE50" s="146"/>
      <c r="AF50" s="146"/>
      <c r="AG50" s="146" t="s">
        <v>168</v>
      </c>
      <c r="AH50" s="146">
        <v>0</v>
      </c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3" x14ac:dyDescent="0.2">
      <c r="A51" s="153"/>
      <c r="B51" s="154"/>
      <c r="C51" s="183" t="s">
        <v>345</v>
      </c>
      <c r="D51" s="158"/>
      <c r="E51" s="159">
        <v>1.2</v>
      </c>
      <c r="F51" s="156"/>
      <c r="G51" s="156"/>
      <c r="H51" s="156"/>
      <c r="I51" s="156"/>
      <c r="J51" s="156"/>
      <c r="K51" s="156"/>
      <c r="L51" s="156"/>
      <c r="M51" s="156"/>
      <c r="N51" s="155"/>
      <c r="O51" s="155"/>
      <c r="P51" s="155"/>
      <c r="Q51" s="155"/>
      <c r="R51" s="156"/>
      <c r="S51" s="156"/>
      <c r="T51" s="156"/>
      <c r="U51" s="156"/>
      <c r="V51" s="156"/>
      <c r="W51" s="156"/>
      <c r="X51" s="156"/>
      <c r="Y51" s="156"/>
      <c r="Z51" s="146"/>
      <c r="AA51" s="146"/>
      <c r="AB51" s="146"/>
      <c r="AC51" s="146"/>
      <c r="AD51" s="146"/>
      <c r="AE51" s="146"/>
      <c r="AF51" s="146"/>
      <c r="AG51" s="146" t="s">
        <v>168</v>
      </c>
      <c r="AH51" s="146">
        <v>0</v>
      </c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3" x14ac:dyDescent="0.2">
      <c r="A52" s="153"/>
      <c r="B52" s="154"/>
      <c r="C52" s="183" t="s">
        <v>305</v>
      </c>
      <c r="D52" s="158"/>
      <c r="E52" s="159">
        <v>15.9</v>
      </c>
      <c r="F52" s="156"/>
      <c r="G52" s="156"/>
      <c r="H52" s="156"/>
      <c r="I52" s="156"/>
      <c r="J52" s="156"/>
      <c r="K52" s="156"/>
      <c r="L52" s="156"/>
      <c r="M52" s="156"/>
      <c r="N52" s="155"/>
      <c r="O52" s="155"/>
      <c r="P52" s="155"/>
      <c r="Q52" s="155"/>
      <c r="R52" s="156"/>
      <c r="S52" s="156"/>
      <c r="T52" s="156"/>
      <c r="U52" s="156"/>
      <c r="V52" s="156"/>
      <c r="W52" s="156"/>
      <c r="X52" s="156"/>
      <c r="Y52" s="156"/>
      <c r="Z52" s="146"/>
      <c r="AA52" s="146"/>
      <c r="AB52" s="146"/>
      <c r="AC52" s="146"/>
      <c r="AD52" s="146"/>
      <c r="AE52" s="146"/>
      <c r="AF52" s="146"/>
      <c r="AG52" s="146" t="s">
        <v>168</v>
      </c>
      <c r="AH52" s="146">
        <v>0</v>
      </c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ht="25.5" x14ac:dyDescent="0.2">
      <c r="A53" s="162" t="s">
        <v>157</v>
      </c>
      <c r="B53" s="163" t="s">
        <v>78</v>
      </c>
      <c r="C53" s="181" t="s">
        <v>79</v>
      </c>
      <c r="D53" s="164"/>
      <c r="E53" s="165"/>
      <c r="F53" s="166"/>
      <c r="G53" s="167">
        <f>SUMIF(AG54:AG58,"&lt;&gt;NOR",G54:G58)</f>
        <v>0</v>
      </c>
      <c r="H53" s="161"/>
      <c r="I53" s="161">
        <f>SUM(I54:I58)</f>
        <v>77.2</v>
      </c>
      <c r="J53" s="161"/>
      <c r="K53" s="161">
        <f>SUM(K54:K58)</f>
        <v>5726.8</v>
      </c>
      <c r="L53" s="161"/>
      <c r="M53" s="161">
        <f>SUM(M54:M58)</f>
        <v>0</v>
      </c>
      <c r="N53" s="160"/>
      <c r="O53" s="160">
        <f>SUM(O54:O58)</f>
        <v>0</v>
      </c>
      <c r="P53" s="160"/>
      <c r="Q53" s="160">
        <f>SUM(Q54:Q58)</f>
        <v>0</v>
      </c>
      <c r="R53" s="161"/>
      <c r="S53" s="161"/>
      <c r="T53" s="161"/>
      <c r="U53" s="161"/>
      <c r="V53" s="161">
        <f>SUM(V54:V58)</f>
        <v>12.92</v>
      </c>
      <c r="W53" s="161"/>
      <c r="X53" s="161"/>
      <c r="Y53" s="161"/>
      <c r="AG53" t="s">
        <v>158</v>
      </c>
    </row>
    <row r="54" spans="1:60" outlineLevel="1" x14ac:dyDescent="0.2">
      <c r="A54" s="169">
        <v>16</v>
      </c>
      <c r="B54" s="170" t="s">
        <v>346</v>
      </c>
      <c r="C54" s="182" t="s">
        <v>347</v>
      </c>
      <c r="D54" s="171" t="s">
        <v>161</v>
      </c>
      <c r="E54" s="172">
        <v>40</v>
      </c>
      <c r="F54" s="173"/>
      <c r="G54" s="174">
        <f>ROUND(E54*F54,2)</f>
        <v>0</v>
      </c>
      <c r="H54" s="157">
        <v>1.93</v>
      </c>
      <c r="I54" s="156">
        <f>ROUND(E54*H54,2)</f>
        <v>77.2</v>
      </c>
      <c r="J54" s="157">
        <v>137.07</v>
      </c>
      <c r="K54" s="156">
        <f>ROUND(E54*J54,2)</f>
        <v>5482.8</v>
      </c>
      <c r="L54" s="156">
        <v>21</v>
      </c>
      <c r="M54" s="156">
        <f>G54*(1+L54/100)</f>
        <v>0</v>
      </c>
      <c r="N54" s="155">
        <v>4.0000000000000003E-5</v>
      </c>
      <c r="O54" s="155">
        <f>ROUND(E54*N54,2)</f>
        <v>0</v>
      </c>
      <c r="P54" s="155">
        <v>0</v>
      </c>
      <c r="Q54" s="155">
        <f>ROUND(E54*P54,2)</f>
        <v>0</v>
      </c>
      <c r="R54" s="156"/>
      <c r="S54" s="156" t="s">
        <v>162</v>
      </c>
      <c r="T54" s="156" t="s">
        <v>162</v>
      </c>
      <c r="U54" s="156">
        <v>0.308</v>
      </c>
      <c r="V54" s="156">
        <f>ROUND(E54*U54,2)</f>
        <v>12.32</v>
      </c>
      <c r="W54" s="156"/>
      <c r="X54" s="156" t="s">
        <v>164</v>
      </c>
      <c r="Y54" s="156" t="s">
        <v>165</v>
      </c>
      <c r="Z54" s="146"/>
      <c r="AA54" s="146"/>
      <c r="AB54" s="146"/>
      <c r="AC54" s="146"/>
      <c r="AD54" s="146"/>
      <c r="AE54" s="146"/>
      <c r="AF54" s="146"/>
      <c r="AG54" s="146" t="s">
        <v>166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2" x14ac:dyDescent="0.2">
      <c r="A55" s="153"/>
      <c r="B55" s="154"/>
      <c r="C55" s="183" t="s">
        <v>348</v>
      </c>
      <c r="D55" s="158"/>
      <c r="E55" s="159">
        <v>20</v>
      </c>
      <c r="F55" s="156"/>
      <c r="G55" s="156"/>
      <c r="H55" s="156"/>
      <c r="I55" s="156"/>
      <c r="J55" s="156"/>
      <c r="K55" s="156"/>
      <c r="L55" s="156"/>
      <c r="M55" s="156"/>
      <c r="N55" s="155"/>
      <c r="O55" s="155"/>
      <c r="P55" s="155"/>
      <c r="Q55" s="155"/>
      <c r="R55" s="156"/>
      <c r="S55" s="156"/>
      <c r="T55" s="156"/>
      <c r="U55" s="156"/>
      <c r="V55" s="156"/>
      <c r="W55" s="156"/>
      <c r="X55" s="156"/>
      <c r="Y55" s="156"/>
      <c r="Z55" s="146"/>
      <c r="AA55" s="146"/>
      <c r="AB55" s="146"/>
      <c r="AC55" s="146"/>
      <c r="AD55" s="146"/>
      <c r="AE55" s="146"/>
      <c r="AF55" s="146"/>
      <c r="AG55" s="146" t="s">
        <v>168</v>
      </c>
      <c r="AH55" s="146">
        <v>5</v>
      </c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3" x14ac:dyDescent="0.2">
      <c r="A56" s="153"/>
      <c r="B56" s="154"/>
      <c r="C56" s="183" t="s">
        <v>247</v>
      </c>
      <c r="D56" s="158"/>
      <c r="E56" s="159">
        <v>20</v>
      </c>
      <c r="F56" s="156"/>
      <c r="G56" s="156"/>
      <c r="H56" s="156"/>
      <c r="I56" s="156"/>
      <c r="J56" s="156"/>
      <c r="K56" s="156"/>
      <c r="L56" s="156"/>
      <c r="M56" s="156"/>
      <c r="N56" s="155"/>
      <c r="O56" s="155"/>
      <c r="P56" s="155"/>
      <c r="Q56" s="155"/>
      <c r="R56" s="156"/>
      <c r="S56" s="156"/>
      <c r="T56" s="156"/>
      <c r="U56" s="156"/>
      <c r="V56" s="156"/>
      <c r="W56" s="156"/>
      <c r="X56" s="156"/>
      <c r="Y56" s="156"/>
      <c r="Z56" s="146"/>
      <c r="AA56" s="146"/>
      <c r="AB56" s="146"/>
      <c r="AC56" s="146"/>
      <c r="AD56" s="146"/>
      <c r="AE56" s="146"/>
      <c r="AF56" s="146"/>
      <c r="AG56" s="146" t="s">
        <v>168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 x14ac:dyDescent="0.2">
      <c r="A57" s="169">
        <v>17</v>
      </c>
      <c r="B57" s="170" t="s">
        <v>349</v>
      </c>
      <c r="C57" s="182" t="s">
        <v>350</v>
      </c>
      <c r="D57" s="171" t="s">
        <v>161</v>
      </c>
      <c r="E57" s="172">
        <v>40</v>
      </c>
      <c r="F57" s="173"/>
      <c r="G57" s="174">
        <f>ROUND(E57*F57,2)</f>
        <v>0</v>
      </c>
      <c r="H57" s="157">
        <v>0</v>
      </c>
      <c r="I57" s="156">
        <f>ROUND(E57*H57,2)</f>
        <v>0</v>
      </c>
      <c r="J57" s="157">
        <v>6.1</v>
      </c>
      <c r="K57" s="156">
        <f>ROUND(E57*J57,2)</f>
        <v>244</v>
      </c>
      <c r="L57" s="156">
        <v>21</v>
      </c>
      <c r="M57" s="156">
        <f>G57*(1+L57/100)</f>
        <v>0</v>
      </c>
      <c r="N57" s="155">
        <v>0</v>
      </c>
      <c r="O57" s="155">
        <f>ROUND(E57*N57,2)</f>
        <v>0</v>
      </c>
      <c r="P57" s="155">
        <v>0</v>
      </c>
      <c r="Q57" s="155">
        <f>ROUND(E57*P57,2)</f>
        <v>0</v>
      </c>
      <c r="R57" s="156"/>
      <c r="S57" s="156" t="s">
        <v>162</v>
      </c>
      <c r="T57" s="156" t="s">
        <v>162</v>
      </c>
      <c r="U57" s="156">
        <v>1.4999999999999999E-2</v>
      </c>
      <c r="V57" s="156">
        <f>ROUND(E57*U57,2)</f>
        <v>0.6</v>
      </c>
      <c r="W57" s="156"/>
      <c r="X57" s="156" t="s">
        <v>164</v>
      </c>
      <c r="Y57" s="156" t="s">
        <v>165</v>
      </c>
      <c r="Z57" s="146"/>
      <c r="AA57" s="146"/>
      <c r="AB57" s="146"/>
      <c r="AC57" s="146"/>
      <c r="AD57" s="146"/>
      <c r="AE57" s="146"/>
      <c r="AF57" s="146"/>
      <c r="AG57" s="146" t="s">
        <v>166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2" x14ac:dyDescent="0.2">
      <c r="A58" s="153"/>
      <c r="B58" s="154"/>
      <c r="C58" s="183" t="s">
        <v>351</v>
      </c>
      <c r="D58" s="158"/>
      <c r="E58" s="159">
        <v>40</v>
      </c>
      <c r="F58" s="156"/>
      <c r="G58" s="156"/>
      <c r="H58" s="156"/>
      <c r="I58" s="156"/>
      <c r="J58" s="156"/>
      <c r="K58" s="156"/>
      <c r="L58" s="156"/>
      <c r="M58" s="156"/>
      <c r="N58" s="155"/>
      <c r="O58" s="155"/>
      <c r="P58" s="155"/>
      <c r="Q58" s="155"/>
      <c r="R58" s="156"/>
      <c r="S58" s="156"/>
      <c r="T58" s="156"/>
      <c r="U58" s="156"/>
      <c r="V58" s="156"/>
      <c r="W58" s="156"/>
      <c r="X58" s="156"/>
      <c r="Y58" s="156"/>
      <c r="Z58" s="146"/>
      <c r="AA58" s="146"/>
      <c r="AB58" s="146"/>
      <c r="AC58" s="146"/>
      <c r="AD58" s="146"/>
      <c r="AE58" s="146"/>
      <c r="AF58" s="146"/>
      <c r="AG58" s="146" t="s">
        <v>168</v>
      </c>
      <c r="AH58" s="146">
        <v>5</v>
      </c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x14ac:dyDescent="0.2">
      <c r="A59" s="162" t="s">
        <v>157</v>
      </c>
      <c r="B59" s="163" t="s">
        <v>84</v>
      </c>
      <c r="C59" s="181" t="s">
        <v>85</v>
      </c>
      <c r="D59" s="164"/>
      <c r="E59" s="165"/>
      <c r="F59" s="166"/>
      <c r="G59" s="167">
        <f>SUMIF(AG60:AG62,"&lt;&gt;NOR",G60:G62)</f>
        <v>0</v>
      </c>
      <c r="H59" s="161"/>
      <c r="I59" s="161">
        <f>SUM(I60:I62)</f>
        <v>0</v>
      </c>
      <c r="J59" s="161"/>
      <c r="K59" s="161">
        <f>SUM(K60:K62)</f>
        <v>5639.5</v>
      </c>
      <c r="L59" s="161"/>
      <c r="M59" s="161">
        <f>SUM(M60:M62)</f>
        <v>0</v>
      </c>
      <c r="N59" s="160"/>
      <c r="O59" s="160">
        <f>SUM(O60:O62)</f>
        <v>0</v>
      </c>
      <c r="P59" s="160"/>
      <c r="Q59" s="160">
        <f>SUM(Q60:Q62)</f>
        <v>0</v>
      </c>
      <c r="R59" s="161"/>
      <c r="S59" s="161"/>
      <c r="T59" s="161"/>
      <c r="U59" s="161"/>
      <c r="V59" s="161">
        <f>SUM(V60:V62)</f>
        <v>10.01</v>
      </c>
      <c r="W59" s="161"/>
      <c r="X59" s="161"/>
      <c r="Y59" s="161"/>
      <c r="AG59" t="s">
        <v>158</v>
      </c>
    </row>
    <row r="60" spans="1:60" ht="22.5" outlineLevel="1" x14ac:dyDescent="0.2">
      <c r="A60" s="175">
        <v>18</v>
      </c>
      <c r="B60" s="176" t="s">
        <v>352</v>
      </c>
      <c r="C60" s="184" t="s">
        <v>353</v>
      </c>
      <c r="D60" s="177" t="s">
        <v>219</v>
      </c>
      <c r="E60" s="178">
        <v>4.7655099999999999</v>
      </c>
      <c r="F60" s="179"/>
      <c r="G60" s="180">
        <f>ROUND(E60*F60,2)</f>
        <v>0</v>
      </c>
      <c r="H60" s="157">
        <v>0</v>
      </c>
      <c r="I60" s="156">
        <f>ROUND(E60*H60,2)</f>
        <v>0</v>
      </c>
      <c r="J60" s="157">
        <v>993</v>
      </c>
      <c r="K60" s="156">
        <f>ROUND(E60*J60,2)</f>
        <v>4732.1499999999996</v>
      </c>
      <c r="L60" s="156">
        <v>21</v>
      </c>
      <c r="M60" s="156">
        <f>G60*(1+L60/100)</f>
        <v>0</v>
      </c>
      <c r="N60" s="155">
        <v>0</v>
      </c>
      <c r="O60" s="155">
        <f>ROUND(E60*N60,2)</f>
        <v>0</v>
      </c>
      <c r="P60" s="155">
        <v>0</v>
      </c>
      <c r="Q60" s="155">
        <f>ROUND(E60*P60,2)</f>
        <v>0</v>
      </c>
      <c r="R60" s="156"/>
      <c r="S60" s="156" t="s">
        <v>162</v>
      </c>
      <c r="T60" s="156" t="s">
        <v>162</v>
      </c>
      <c r="U60" s="156">
        <v>2.1</v>
      </c>
      <c r="V60" s="156">
        <f>ROUND(E60*U60,2)</f>
        <v>10.01</v>
      </c>
      <c r="W60" s="156"/>
      <c r="X60" s="156" t="s">
        <v>220</v>
      </c>
      <c r="Y60" s="156" t="s">
        <v>165</v>
      </c>
      <c r="Z60" s="146"/>
      <c r="AA60" s="146"/>
      <c r="AB60" s="146"/>
      <c r="AC60" s="146"/>
      <c r="AD60" s="146"/>
      <c r="AE60" s="146"/>
      <c r="AF60" s="146"/>
      <c r="AG60" s="146" t="s">
        <v>221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 x14ac:dyDescent="0.2">
      <c r="A61" s="175">
        <v>19</v>
      </c>
      <c r="B61" s="176" t="s">
        <v>354</v>
      </c>
      <c r="C61" s="184" t="s">
        <v>355</v>
      </c>
      <c r="D61" s="177" t="s">
        <v>219</v>
      </c>
      <c r="E61" s="178">
        <v>4.7655099999999999</v>
      </c>
      <c r="F61" s="179"/>
      <c r="G61" s="180">
        <f>ROUND(E61*F61,2)</f>
        <v>0</v>
      </c>
      <c r="H61" s="157">
        <v>0</v>
      </c>
      <c r="I61" s="156">
        <f>ROUND(E61*H61,2)</f>
        <v>0</v>
      </c>
      <c r="J61" s="157">
        <v>82.8</v>
      </c>
      <c r="K61" s="156">
        <f>ROUND(E61*J61,2)</f>
        <v>394.58</v>
      </c>
      <c r="L61" s="156">
        <v>21</v>
      </c>
      <c r="M61" s="156">
        <f>G61*(1+L61/100)</f>
        <v>0</v>
      </c>
      <c r="N61" s="155">
        <v>0</v>
      </c>
      <c r="O61" s="155">
        <f>ROUND(E61*N61,2)</f>
        <v>0</v>
      </c>
      <c r="P61" s="155">
        <v>0</v>
      </c>
      <c r="Q61" s="155">
        <f>ROUND(E61*P61,2)</f>
        <v>0</v>
      </c>
      <c r="R61" s="156"/>
      <c r="S61" s="156" t="s">
        <v>162</v>
      </c>
      <c r="T61" s="156" t="s">
        <v>162</v>
      </c>
      <c r="U61" s="156">
        <v>0</v>
      </c>
      <c r="V61" s="156">
        <f>ROUND(E61*U61,2)</f>
        <v>0</v>
      </c>
      <c r="W61" s="156"/>
      <c r="X61" s="156" t="s">
        <v>220</v>
      </c>
      <c r="Y61" s="156" t="s">
        <v>165</v>
      </c>
      <c r="Z61" s="146"/>
      <c r="AA61" s="146"/>
      <c r="AB61" s="146"/>
      <c r="AC61" s="146"/>
      <c r="AD61" s="146"/>
      <c r="AE61" s="146"/>
      <c r="AF61" s="146"/>
      <c r="AG61" s="146" t="s">
        <v>221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1" x14ac:dyDescent="0.2">
      <c r="A62" s="175">
        <v>20</v>
      </c>
      <c r="B62" s="176" t="s">
        <v>356</v>
      </c>
      <c r="C62" s="184" t="s">
        <v>357</v>
      </c>
      <c r="D62" s="177" t="s">
        <v>219</v>
      </c>
      <c r="E62" s="178">
        <v>9.5310199999999998</v>
      </c>
      <c r="F62" s="179"/>
      <c r="G62" s="180">
        <f>ROUND(E62*F62,2)</f>
        <v>0</v>
      </c>
      <c r="H62" s="157">
        <v>0</v>
      </c>
      <c r="I62" s="156">
        <f>ROUND(E62*H62,2)</f>
        <v>0</v>
      </c>
      <c r="J62" s="157">
        <v>53.8</v>
      </c>
      <c r="K62" s="156">
        <f>ROUND(E62*J62,2)</f>
        <v>512.77</v>
      </c>
      <c r="L62" s="156">
        <v>21</v>
      </c>
      <c r="M62" s="156">
        <f>G62*(1+L62/100)</f>
        <v>0</v>
      </c>
      <c r="N62" s="155">
        <v>0</v>
      </c>
      <c r="O62" s="155">
        <f>ROUND(E62*N62,2)</f>
        <v>0</v>
      </c>
      <c r="P62" s="155">
        <v>0</v>
      </c>
      <c r="Q62" s="155">
        <f>ROUND(E62*P62,2)</f>
        <v>0</v>
      </c>
      <c r="R62" s="156"/>
      <c r="S62" s="156" t="s">
        <v>162</v>
      </c>
      <c r="T62" s="156" t="s">
        <v>162</v>
      </c>
      <c r="U62" s="156">
        <v>0</v>
      </c>
      <c r="V62" s="156">
        <f>ROUND(E62*U62,2)</f>
        <v>0</v>
      </c>
      <c r="W62" s="156"/>
      <c r="X62" s="156" t="s">
        <v>220</v>
      </c>
      <c r="Y62" s="156" t="s">
        <v>165</v>
      </c>
      <c r="Z62" s="146"/>
      <c r="AA62" s="146"/>
      <c r="AB62" s="146"/>
      <c r="AC62" s="146"/>
      <c r="AD62" s="146"/>
      <c r="AE62" s="146"/>
      <c r="AF62" s="146"/>
      <c r="AG62" s="146" t="s">
        <v>221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x14ac:dyDescent="0.2">
      <c r="A63" s="162" t="s">
        <v>157</v>
      </c>
      <c r="B63" s="163" t="s">
        <v>86</v>
      </c>
      <c r="C63" s="181" t="s">
        <v>87</v>
      </c>
      <c r="D63" s="164"/>
      <c r="E63" s="165"/>
      <c r="F63" s="166"/>
      <c r="G63" s="167">
        <f>SUMIF(AG64:AG74,"&lt;&gt;NOR",G64:G74)</f>
        <v>0</v>
      </c>
      <c r="H63" s="161"/>
      <c r="I63" s="161">
        <f>SUM(I64:I74)</f>
        <v>12597.25</v>
      </c>
      <c r="J63" s="161"/>
      <c r="K63" s="161">
        <f>SUM(K64:K74)</f>
        <v>6604.6</v>
      </c>
      <c r="L63" s="161"/>
      <c r="M63" s="161">
        <f>SUM(M64:M74)</f>
        <v>0</v>
      </c>
      <c r="N63" s="160"/>
      <c r="O63" s="160">
        <f>SUM(O64:O74)</f>
        <v>6.9999999999999993E-2</v>
      </c>
      <c r="P63" s="160"/>
      <c r="Q63" s="160">
        <f>SUM(Q64:Q74)</f>
        <v>0</v>
      </c>
      <c r="R63" s="161"/>
      <c r="S63" s="161"/>
      <c r="T63" s="161"/>
      <c r="U63" s="161"/>
      <c r="V63" s="161">
        <f>SUM(V64:V74)</f>
        <v>12.96</v>
      </c>
      <c r="W63" s="161"/>
      <c r="X63" s="161"/>
      <c r="Y63" s="161"/>
      <c r="AG63" t="s">
        <v>158</v>
      </c>
    </row>
    <row r="64" spans="1:60" ht="22.5" outlineLevel="1" x14ac:dyDescent="0.2">
      <c r="A64" s="169">
        <v>21</v>
      </c>
      <c r="B64" s="170" t="s">
        <v>358</v>
      </c>
      <c r="C64" s="182" t="s">
        <v>359</v>
      </c>
      <c r="D64" s="171" t="s">
        <v>161</v>
      </c>
      <c r="E64" s="172">
        <v>25.02</v>
      </c>
      <c r="F64" s="173"/>
      <c r="G64" s="174">
        <f>ROUND(E64*F64,2)</f>
        <v>0</v>
      </c>
      <c r="H64" s="157">
        <v>357.2</v>
      </c>
      <c r="I64" s="156">
        <f>ROUND(E64*H64,2)</f>
        <v>8937.14</v>
      </c>
      <c r="J64" s="157">
        <v>167.8</v>
      </c>
      <c r="K64" s="156">
        <f>ROUND(E64*J64,2)</f>
        <v>4198.3599999999997</v>
      </c>
      <c r="L64" s="156">
        <v>21</v>
      </c>
      <c r="M64" s="156">
        <f>G64*(1+L64/100)</f>
        <v>0</v>
      </c>
      <c r="N64" s="155">
        <v>2.5200000000000001E-3</v>
      </c>
      <c r="O64" s="155">
        <f>ROUND(E64*N64,2)</f>
        <v>0.06</v>
      </c>
      <c r="P64" s="155">
        <v>0</v>
      </c>
      <c r="Q64" s="155">
        <f>ROUND(E64*P64,2)</f>
        <v>0</v>
      </c>
      <c r="R64" s="156"/>
      <c r="S64" s="156" t="s">
        <v>360</v>
      </c>
      <c r="T64" s="156" t="s">
        <v>360</v>
      </c>
      <c r="U64" s="156">
        <v>0.40500000000000003</v>
      </c>
      <c r="V64" s="156">
        <f>ROUND(E64*U64,2)</f>
        <v>10.130000000000001</v>
      </c>
      <c r="W64" s="156"/>
      <c r="X64" s="156" t="s">
        <v>164</v>
      </c>
      <c r="Y64" s="156" t="s">
        <v>165</v>
      </c>
      <c r="Z64" s="146"/>
      <c r="AA64" s="146"/>
      <c r="AB64" s="146"/>
      <c r="AC64" s="146"/>
      <c r="AD64" s="146"/>
      <c r="AE64" s="146"/>
      <c r="AF64" s="146"/>
      <c r="AG64" s="146" t="s">
        <v>197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2" x14ac:dyDescent="0.2">
      <c r="A65" s="153"/>
      <c r="B65" s="154"/>
      <c r="C65" s="183" t="s">
        <v>361</v>
      </c>
      <c r="D65" s="158"/>
      <c r="E65" s="159">
        <v>13.64</v>
      </c>
      <c r="F65" s="156"/>
      <c r="G65" s="156"/>
      <c r="H65" s="156"/>
      <c r="I65" s="156"/>
      <c r="J65" s="156"/>
      <c r="K65" s="156"/>
      <c r="L65" s="156"/>
      <c r="M65" s="156"/>
      <c r="N65" s="155"/>
      <c r="O65" s="155"/>
      <c r="P65" s="155"/>
      <c r="Q65" s="155"/>
      <c r="R65" s="156"/>
      <c r="S65" s="156"/>
      <c r="T65" s="156"/>
      <c r="U65" s="156"/>
      <c r="V65" s="156"/>
      <c r="W65" s="156"/>
      <c r="X65" s="156"/>
      <c r="Y65" s="156"/>
      <c r="Z65" s="146"/>
      <c r="AA65" s="146"/>
      <c r="AB65" s="146"/>
      <c r="AC65" s="146"/>
      <c r="AD65" s="146"/>
      <c r="AE65" s="146"/>
      <c r="AF65" s="146"/>
      <c r="AG65" s="146" t="s">
        <v>168</v>
      </c>
      <c r="AH65" s="146">
        <v>0</v>
      </c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3" x14ac:dyDescent="0.2">
      <c r="A66" s="153"/>
      <c r="B66" s="154"/>
      <c r="C66" s="183" t="s">
        <v>362</v>
      </c>
      <c r="D66" s="158"/>
      <c r="E66" s="159">
        <v>2.9</v>
      </c>
      <c r="F66" s="156"/>
      <c r="G66" s="156"/>
      <c r="H66" s="156"/>
      <c r="I66" s="156"/>
      <c r="J66" s="156"/>
      <c r="K66" s="156"/>
      <c r="L66" s="156"/>
      <c r="M66" s="156"/>
      <c r="N66" s="155"/>
      <c r="O66" s="155"/>
      <c r="P66" s="155"/>
      <c r="Q66" s="155"/>
      <c r="R66" s="156"/>
      <c r="S66" s="156"/>
      <c r="T66" s="156"/>
      <c r="U66" s="156"/>
      <c r="V66" s="156"/>
      <c r="W66" s="156"/>
      <c r="X66" s="156"/>
      <c r="Y66" s="156"/>
      <c r="Z66" s="146"/>
      <c r="AA66" s="146"/>
      <c r="AB66" s="146"/>
      <c r="AC66" s="146"/>
      <c r="AD66" s="146"/>
      <c r="AE66" s="146"/>
      <c r="AF66" s="146"/>
      <c r="AG66" s="146" t="s">
        <v>168</v>
      </c>
      <c r="AH66" s="146">
        <v>0</v>
      </c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3" x14ac:dyDescent="0.2">
      <c r="A67" s="153"/>
      <c r="B67" s="154"/>
      <c r="C67" s="183" t="s">
        <v>345</v>
      </c>
      <c r="D67" s="158"/>
      <c r="E67" s="159">
        <v>1.2</v>
      </c>
      <c r="F67" s="156"/>
      <c r="G67" s="156"/>
      <c r="H67" s="156"/>
      <c r="I67" s="156"/>
      <c r="J67" s="156"/>
      <c r="K67" s="156"/>
      <c r="L67" s="156"/>
      <c r="M67" s="156"/>
      <c r="N67" s="155"/>
      <c r="O67" s="155"/>
      <c r="P67" s="155"/>
      <c r="Q67" s="155"/>
      <c r="R67" s="156"/>
      <c r="S67" s="156"/>
      <c r="T67" s="156"/>
      <c r="U67" s="156"/>
      <c r="V67" s="156"/>
      <c r="W67" s="156"/>
      <c r="X67" s="156"/>
      <c r="Y67" s="156"/>
      <c r="Z67" s="146"/>
      <c r="AA67" s="146"/>
      <c r="AB67" s="146"/>
      <c r="AC67" s="146"/>
      <c r="AD67" s="146"/>
      <c r="AE67" s="146"/>
      <c r="AF67" s="146"/>
      <c r="AG67" s="146" t="s">
        <v>168</v>
      </c>
      <c r="AH67" s="146">
        <v>0</v>
      </c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3" x14ac:dyDescent="0.2">
      <c r="A68" s="153"/>
      <c r="B68" s="154"/>
      <c r="C68" s="183" t="s">
        <v>363</v>
      </c>
      <c r="D68" s="158"/>
      <c r="E68" s="159">
        <v>7.28</v>
      </c>
      <c r="F68" s="156"/>
      <c r="G68" s="156"/>
      <c r="H68" s="156"/>
      <c r="I68" s="156"/>
      <c r="J68" s="156"/>
      <c r="K68" s="156"/>
      <c r="L68" s="156"/>
      <c r="M68" s="156"/>
      <c r="N68" s="155"/>
      <c r="O68" s="155"/>
      <c r="P68" s="155"/>
      <c r="Q68" s="155"/>
      <c r="R68" s="156"/>
      <c r="S68" s="156"/>
      <c r="T68" s="156"/>
      <c r="U68" s="156"/>
      <c r="V68" s="156"/>
      <c r="W68" s="156"/>
      <c r="X68" s="156"/>
      <c r="Y68" s="156"/>
      <c r="Z68" s="146"/>
      <c r="AA68" s="146"/>
      <c r="AB68" s="146"/>
      <c r="AC68" s="146"/>
      <c r="AD68" s="146"/>
      <c r="AE68" s="146"/>
      <c r="AF68" s="146"/>
      <c r="AG68" s="146" t="s">
        <v>168</v>
      </c>
      <c r="AH68" s="146">
        <v>0</v>
      </c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1" x14ac:dyDescent="0.2">
      <c r="A69" s="169">
        <v>22</v>
      </c>
      <c r="B69" s="170" t="s">
        <v>364</v>
      </c>
      <c r="C69" s="182" t="s">
        <v>365</v>
      </c>
      <c r="D69" s="171" t="s">
        <v>181</v>
      </c>
      <c r="E69" s="172">
        <v>25.77</v>
      </c>
      <c r="F69" s="173"/>
      <c r="G69" s="174">
        <f>ROUND(E69*F69,2)</f>
        <v>0</v>
      </c>
      <c r="H69" s="157">
        <v>142.03</v>
      </c>
      <c r="I69" s="156">
        <f>ROUND(E69*H69,2)</f>
        <v>3660.11</v>
      </c>
      <c r="J69" s="157">
        <v>61.97</v>
      </c>
      <c r="K69" s="156">
        <f>ROUND(E69*J69,2)</f>
        <v>1596.97</v>
      </c>
      <c r="L69" s="156">
        <v>21</v>
      </c>
      <c r="M69" s="156">
        <f>G69*(1+L69/100)</f>
        <v>0</v>
      </c>
      <c r="N69" s="155">
        <v>3.2000000000000003E-4</v>
      </c>
      <c r="O69" s="155">
        <f>ROUND(E69*N69,2)</f>
        <v>0.01</v>
      </c>
      <c r="P69" s="155">
        <v>0</v>
      </c>
      <c r="Q69" s="155">
        <f>ROUND(E69*P69,2)</f>
        <v>0</v>
      </c>
      <c r="R69" s="156"/>
      <c r="S69" s="156" t="s">
        <v>162</v>
      </c>
      <c r="T69" s="156" t="s">
        <v>162</v>
      </c>
      <c r="U69" s="156">
        <v>0.11</v>
      </c>
      <c r="V69" s="156">
        <f>ROUND(E69*U69,2)</f>
        <v>2.83</v>
      </c>
      <c r="W69" s="156"/>
      <c r="X69" s="156" t="s">
        <v>164</v>
      </c>
      <c r="Y69" s="156" t="s">
        <v>165</v>
      </c>
      <c r="Z69" s="146"/>
      <c r="AA69" s="146"/>
      <c r="AB69" s="146"/>
      <c r="AC69" s="146"/>
      <c r="AD69" s="146"/>
      <c r="AE69" s="146"/>
      <c r="AF69" s="146"/>
      <c r="AG69" s="146" t="s">
        <v>197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2" x14ac:dyDescent="0.2">
      <c r="A70" s="153"/>
      <c r="B70" s="154"/>
      <c r="C70" s="183" t="s">
        <v>366</v>
      </c>
      <c r="D70" s="158"/>
      <c r="E70" s="159">
        <v>6.82</v>
      </c>
      <c r="F70" s="156"/>
      <c r="G70" s="156"/>
      <c r="H70" s="156"/>
      <c r="I70" s="156"/>
      <c r="J70" s="156"/>
      <c r="K70" s="156"/>
      <c r="L70" s="156"/>
      <c r="M70" s="156"/>
      <c r="N70" s="155"/>
      <c r="O70" s="155"/>
      <c r="P70" s="155"/>
      <c r="Q70" s="155"/>
      <c r="R70" s="156"/>
      <c r="S70" s="156"/>
      <c r="T70" s="156"/>
      <c r="U70" s="156"/>
      <c r="V70" s="156"/>
      <c r="W70" s="156"/>
      <c r="X70" s="156"/>
      <c r="Y70" s="156"/>
      <c r="Z70" s="146"/>
      <c r="AA70" s="146"/>
      <c r="AB70" s="146"/>
      <c r="AC70" s="146"/>
      <c r="AD70" s="146"/>
      <c r="AE70" s="146"/>
      <c r="AF70" s="146"/>
      <c r="AG70" s="146" t="s">
        <v>168</v>
      </c>
      <c r="AH70" s="146">
        <v>0</v>
      </c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3" x14ac:dyDescent="0.2">
      <c r="A71" s="153"/>
      <c r="B71" s="154"/>
      <c r="C71" s="183" t="s">
        <v>367</v>
      </c>
      <c r="D71" s="158"/>
      <c r="E71" s="159">
        <v>4.55</v>
      </c>
      <c r="F71" s="156"/>
      <c r="G71" s="156"/>
      <c r="H71" s="156"/>
      <c r="I71" s="156"/>
      <c r="J71" s="156"/>
      <c r="K71" s="156"/>
      <c r="L71" s="156"/>
      <c r="M71" s="156"/>
      <c r="N71" s="155"/>
      <c r="O71" s="155"/>
      <c r="P71" s="155"/>
      <c r="Q71" s="155"/>
      <c r="R71" s="156"/>
      <c r="S71" s="156"/>
      <c r="T71" s="156"/>
      <c r="U71" s="156"/>
      <c r="V71" s="156"/>
      <c r="W71" s="156"/>
      <c r="X71" s="156"/>
      <c r="Y71" s="156"/>
      <c r="Z71" s="146"/>
      <c r="AA71" s="146"/>
      <c r="AB71" s="146"/>
      <c r="AC71" s="146"/>
      <c r="AD71" s="146"/>
      <c r="AE71" s="146"/>
      <c r="AF71" s="146"/>
      <c r="AG71" s="146" t="s">
        <v>168</v>
      </c>
      <c r="AH71" s="146">
        <v>0</v>
      </c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3" x14ac:dyDescent="0.2">
      <c r="A72" s="153"/>
      <c r="B72" s="154"/>
      <c r="C72" s="183" t="s">
        <v>368</v>
      </c>
      <c r="D72" s="158"/>
      <c r="E72" s="159">
        <v>8</v>
      </c>
      <c r="F72" s="156"/>
      <c r="G72" s="156"/>
      <c r="H72" s="156"/>
      <c r="I72" s="156"/>
      <c r="J72" s="156"/>
      <c r="K72" s="156"/>
      <c r="L72" s="156"/>
      <c r="M72" s="156"/>
      <c r="N72" s="155"/>
      <c r="O72" s="155"/>
      <c r="P72" s="155"/>
      <c r="Q72" s="155"/>
      <c r="R72" s="156"/>
      <c r="S72" s="156"/>
      <c r="T72" s="156"/>
      <c r="U72" s="156"/>
      <c r="V72" s="156"/>
      <c r="W72" s="156"/>
      <c r="X72" s="156"/>
      <c r="Y72" s="156"/>
      <c r="Z72" s="146"/>
      <c r="AA72" s="146"/>
      <c r="AB72" s="146"/>
      <c r="AC72" s="146"/>
      <c r="AD72" s="146"/>
      <c r="AE72" s="146"/>
      <c r="AF72" s="146"/>
      <c r="AG72" s="146" t="s">
        <v>168</v>
      </c>
      <c r="AH72" s="146">
        <v>0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3" x14ac:dyDescent="0.2">
      <c r="A73" s="153"/>
      <c r="B73" s="154"/>
      <c r="C73" s="183" t="s">
        <v>369</v>
      </c>
      <c r="D73" s="158"/>
      <c r="E73" s="159">
        <v>6.4</v>
      </c>
      <c r="F73" s="156"/>
      <c r="G73" s="156"/>
      <c r="H73" s="156"/>
      <c r="I73" s="156"/>
      <c r="J73" s="156"/>
      <c r="K73" s="156"/>
      <c r="L73" s="156"/>
      <c r="M73" s="156"/>
      <c r="N73" s="155"/>
      <c r="O73" s="155"/>
      <c r="P73" s="155"/>
      <c r="Q73" s="155"/>
      <c r="R73" s="156"/>
      <c r="S73" s="156"/>
      <c r="T73" s="156"/>
      <c r="U73" s="156"/>
      <c r="V73" s="156"/>
      <c r="W73" s="156"/>
      <c r="X73" s="156"/>
      <c r="Y73" s="156"/>
      <c r="Z73" s="146"/>
      <c r="AA73" s="146"/>
      <c r="AB73" s="146"/>
      <c r="AC73" s="146"/>
      <c r="AD73" s="146"/>
      <c r="AE73" s="146"/>
      <c r="AF73" s="146"/>
      <c r="AG73" s="146" t="s">
        <v>168</v>
      </c>
      <c r="AH73" s="146">
        <v>0</v>
      </c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 x14ac:dyDescent="0.2">
      <c r="A74" s="175">
        <v>23</v>
      </c>
      <c r="B74" s="176" t="s">
        <v>370</v>
      </c>
      <c r="C74" s="184" t="s">
        <v>371</v>
      </c>
      <c r="D74" s="177" t="s">
        <v>0</v>
      </c>
      <c r="E74" s="178">
        <v>183.92580000000001</v>
      </c>
      <c r="F74" s="179"/>
      <c r="G74" s="180">
        <f>ROUND(E74*F74,2)</f>
        <v>0</v>
      </c>
      <c r="H74" s="157">
        <v>0</v>
      </c>
      <c r="I74" s="156">
        <f>ROUND(E74*H74,2)</f>
        <v>0</v>
      </c>
      <c r="J74" s="157">
        <v>4.4000000000000004</v>
      </c>
      <c r="K74" s="156">
        <f>ROUND(E74*J74,2)</f>
        <v>809.27</v>
      </c>
      <c r="L74" s="156">
        <v>21</v>
      </c>
      <c r="M74" s="156">
        <f>G74*(1+L74/100)</f>
        <v>0</v>
      </c>
      <c r="N74" s="155">
        <v>0</v>
      </c>
      <c r="O74" s="155">
        <f>ROUND(E74*N74,2)</f>
        <v>0</v>
      </c>
      <c r="P74" s="155">
        <v>0</v>
      </c>
      <c r="Q74" s="155">
        <f>ROUND(E74*P74,2)</f>
        <v>0</v>
      </c>
      <c r="R74" s="156"/>
      <c r="S74" s="156" t="s">
        <v>162</v>
      </c>
      <c r="T74" s="156" t="s">
        <v>162</v>
      </c>
      <c r="U74" s="156">
        <v>0</v>
      </c>
      <c r="V74" s="156">
        <f>ROUND(E74*U74,2)</f>
        <v>0</v>
      </c>
      <c r="W74" s="156"/>
      <c r="X74" s="156" t="s">
        <v>220</v>
      </c>
      <c r="Y74" s="156" t="s">
        <v>165</v>
      </c>
      <c r="Z74" s="146"/>
      <c r="AA74" s="146"/>
      <c r="AB74" s="146"/>
      <c r="AC74" s="146"/>
      <c r="AD74" s="146"/>
      <c r="AE74" s="146"/>
      <c r="AF74" s="146"/>
      <c r="AG74" s="146" t="s">
        <v>221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x14ac:dyDescent="0.2">
      <c r="A75" s="162" t="s">
        <v>157</v>
      </c>
      <c r="B75" s="163" t="s">
        <v>90</v>
      </c>
      <c r="C75" s="181" t="s">
        <v>91</v>
      </c>
      <c r="D75" s="164"/>
      <c r="E75" s="165"/>
      <c r="F75" s="166"/>
      <c r="G75" s="167">
        <f>SUMIF(AG76:AG76,"&lt;&gt;NOR",G76:G76)</f>
        <v>0</v>
      </c>
      <c r="H75" s="161"/>
      <c r="I75" s="161">
        <f>SUM(I76:I76)</f>
        <v>0</v>
      </c>
      <c r="J75" s="161"/>
      <c r="K75" s="161">
        <f>SUM(K76:K76)</f>
        <v>2800</v>
      </c>
      <c r="L75" s="161"/>
      <c r="M75" s="161">
        <f>SUM(M76:M76)</f>
        <v>0</v>
      </c>
      <c r="N75" s="160"/>
      <c r="O75" s="160">
        <f>SUM(O76:O76)</f>
        <v>0</v>
      </c>
      <c r="P75" s="160"/>
      <c r="Q75" s="160">
        <f>SUM(Q76:Q76)</f>
        <v>0</v>
      </c>
      <c r="R75" s="161"/>
      <c r="S75" s="161"/>
      <c r="T75" s="161"/>
      <c r="U75" s="161"/>
      <c r="V75" s="161">
        <f>SUM(V76:V76)</f>
        <v>0</v>
      </c>
      <c r="W75" s="161"/>
      <c r="X75" s="161"/>
      <c r="Y75" s="161"/>
      <c r="AG75" t="s">
        <v>158</v>
      </c>
    </row>
    <row r="76" spans="1:60" outlineLevel="1" x14ac:dyDescent="0.2">
      <c r="A76" s="175">
        <v>24</v>
      </c>
      <c r="B76" s="176" t="s">
        <v>372</v>
      </c>
      <c r="C76" s="184" t="s">
        <v>373</v>
      </c>
      <c r="D76" s="177" t="s">
        <v>274</v>
      </c>
      <c r="E76" s="178">
        <v>8</v>
      </c>
      <c r="F76" s="179"/>
      <c r="G76" s="180">
        <f>ROUND(E76*F76,2)</f>
        <v>0</v>
      </c>
      <c r="H76" s="157">
        <v>0</v>
      </c>
      <c r="I76" s="156">
        <f>ROUND(E76*H76,2)</f>
        <v>0</v>
      </c>
      <c r="J76" s="157">
        <v>350</v>
      </c>
      <c r="K76" s="156">
        <f>ROUND(E76*J76,2)</f>
        <v>2800</v>
      </c>
      <c r="L76" s="156">
        <v>21</v>
      </c>
      <c r="M76" s="156">
        <f>G76*(1+L76/100)</f>
        <v>0</v>
      </c>
      <c r="N76" s="155">
        <v>0</v>
      </c>
      <c r="O76" s="155">
        <f>ROUND(E76*N76,2)</f>
        <v>0</v>
      </c>
      <c r="P76" s="155">
        <v>0</v>
      </c>
      <c r="Q76" s="155">
        <f>ROUND(E76*P76,2)</f>
        <v>0</v>
      </c>
      <c r="R76" s="156"/>
      <c r="S76" s="156" t="s">
        <v>195</v>
      </c>
      <c r="T76" s="156" t="s">
        <v>196</v>
      </c>
      <c r="U76" s="156">
        <v>0</v>
      </c>
      <c r="V76" s="156">
        <f>ROUND(E76*U76,2)</f>
        <v>0</v>
      </c>
      <c r="W76" s="156"/>
      <c r="X76" s="156" t="s">
        <v>164</v>
      </c>
      <c r="Y76" s="156" t="s">
        <v>165</v>
      </c>
      <c r="Z76" s="146"/>
      <c r="AA76" s="146"/>
      <c r="AB76" s="146"/>
      <c r="AC76" s="146"/>
      <c r="AD76" s="146"/>
      <c r="AE76" s="146"/>
      <c r="AF76" s="146"/>
      <c r="AG76" s="146" t="s">
        <v>166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x14ac:dyDescent="0.2">
      <c r="A77" s="162" t="s">
        <v>157</v>
      </c>
      <c r="B77" s="163" t="s">
        <v>108</v>
      </c>
      <c r="C77" s="181" t="s">
        <v>109</v>
      </c>
      <c r="D77" s="164"/>
      <c r="E77" s="165"/>
      <c r="F77" s="166"/>
      <c r="G77" s="167">
        <f>SUMIF(AG78:AG83,"&lt;&gt;NOR",G78:G83)</f>
        <v>0</v>
      </c>
      <c r="H77" s="161"/>
      <c r="I77" s="161">
        <f>SUM(I78:I83)</f>
        <v>6195.81</v>
      </c>
      <c r="J77" s="161"/>
      <c r="K77" s="161">
        <f>SUM(K78:K83)</f>
        <v>12549.68</v>
      </c>
      <c r="L77" s="161"/>
      <c r="M77" s="161">
        <f>SUM(M78:M83)</f>
        <v>0</v>
      </c>
      <c r="N77" s="160"/>
      <c r="O77" s="160">
        <f>SUM(O78:O83)</f>
        <v>0</v>
      </c>
      <c r="P77" s="160"/>
      <c r="Q77" s="160">
        <f>SUM(Q78:Q83)</f>
        <v>0</v>
      </c>
      <c r="R77" s="161"/>
      <c r="S77" s="161"/>
      <c r="T77" s="161"/>
      <c r="U77" s="161"/>
      <c r="V77" s="161">
        <f>SUM(V78:V83)</f>
        <v>5.28</v>
      </c>
      <c r="W77" s="161"/>
      <c r="X77" s="161"/>
      <c r="Y77" s="161"/>
      <c r="AG77" t="s">
        <v>158</v>
      </c>
    </row>
    <row r="78" spans="1:60" outlineLevel="1" x14ac:dyDescent="0.2">
      <c r="A78" s="175">
        <v>25</v>
      </c>
      <c r="B78" s="176" t="s">
        <v>374</v>
      </c>
      <c r="C78" s="184" t="s">
        <v>375</v>
      </c>
      <c r="D78" s="177" t="s">
        <v>178</v>
      </c>
      <c r="E78" s="178">
        <v>3</v>
      </c>
      <c r="F78" s="179"/>
      <c r="G78" s="180">
        <f t="shared" ref="G78:G83" si="0">ROUND(E78*F78,2)</f>
        <v>0</v>
      </c>
      <c r="H78" s="157">
        <v>0</v>
      </c>
      <c r="I78" s="156">
        <f t="shared" ref="I78:I83" si="1">ROUND(E78*H78,2)</f>
        <v>0</v>
      </c>
      <c r="J78" s="157">
        <v>776</v>
      </c>
      <c r="K78" s="156">
        <f t="shared" ref="K78:K83" si="2">ROUND(E78*J78,2)</f>
        <v>2328</v>
      </c>
      <c r="L78" s="156">
        <v>21</v>
      </c>
      <c r="M78" s="156">
        <f t="shared" ref="M78:M83" si="3">G78*(1+L78/100)</f>
        <v>0</v>
      </c>
      <c r="N78" s="155">
        <v>0</v>
      </c>
      <c r="O78" s="155">
        <f t="shared" ref="O78:O83" si="4">ROUND(E78*N78,2)</f>
        <v>0</v>
      </c>
      <c r="P78" s="155">
        <v>0</v>
      </c>
      <c r="Q78" s="155">
        <f t="shared" ref="Q78:Q83" si="5">ROUND(E78*P78,2)</f>
        <v>0</v>
      </c>
      <c r="R78" s="156"/>
      <c r="S78" s="156" t="s">
        <v>162</v>
      </c>
      <c r="T78" s="156" t="s">
        <v>162</v>
      </c>
      <c r="U78" s="156">
        <v>1.5</v>
      </c>
      <c r="V78" s="156">
        <f t="shared" ref="V78:V83" si="6">ROUND(E78*U78,2)</f>
        <v>4.5</v>
      </c>
      <c r="W78" s="156"/>
      <c r="X78" s="156" t="s">
        <v>164</v>
      </c>
      <c r="Y78" s="156" t="s">
        <v>165</v>
      </c>
      <c r="Z78" s="146"/>
      <c r="AA78" s="146"/>
      <c r="AB78" s="146"/>
      <c r="AC78" s="146"/>
      <c r="AD78" s="146"/>
      <c r="AE78" s="146"/>
      <c r="AF78" s="146"/>
      <c r="AG78" s="146" t="s">
        <v>166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1" x14ac:dyDescent="0.2">
      <c r="A79" s="175">
        <v>26</v>
      </c>
      <c r="B79" s="176" t="s">
        <v>376</v>
      </c>
      <c r="C79" s="184" t="s">
        <v>377</v>
      </c>
      <c r="D79" s="177" t="s">
        <v>178</v>
      </c>
      <c r="E79" s="178">
        <v>3</v>
      </c>
      <c r="F79" s="179"/>
      <c r="G79" s="180">
        <f t="shared" si="0"/>
        <v>0</v>
      </c>
      <c r="H79" s="157">
        <v>5.27</v>
      </c>
      <c r="I79" s="156">
        <f t="shared" si="1"/>
        <v>15.81</v>
      </c>
      <c r="J79" s="157">
        <v>134.72999999999999</v>
      </c>
      <c r="K79" s="156">
        <f t="shared" si="2"/>
        <v>404.19</v>
      </c>
      <c r="L79" s="156">
        <v>21</v>
      </c>
      <c r="M79" s="156">
        <f t="shared" si="3"/>
        <v>0</v>
      </c>
      <c r="N79" s="155">
        <v>1.0000000000000001E-5</v>
      </c>
      <c r="O79" s="155">
        <f t="shared" si="4"/>
        <v>0</v>
      </c>
      <c r="P79" s="155">
        <v>0</v>
      </c>
      <c r="Q79" s="155">
        <f t="shared" si="5"/>
        <v>0</v>
      </c>
      <c r="R79" s="156"/>
      <c r="S79" s="156" t="s">
        <v>162</v>
      </c>
      <c r="T79" s="156" t="s">
        <v>162</v>
      </c>
      <c r="U79" s="156">
        <v>0.26</v>
      </c>
      <c r="V79" s="156">
        <f t="shared" si="6"/>
        <v>0.78</v>
      </c>
      <c r="W79" s="156"/>
      <c r="X79" s="156" t="s">
        <v>164</v>
      </c>
      <c r="Y79" s="156" t="s">
        <v>165</v>
      </c>
      <c r="Z79" s="146"/>
      <c r="AA79" s="146"/>
      <c r="AB79" s="146"/>
      <c r="AC79" s="146"/>
      <c r="AD79" s="146"/>
      <c r="AE79" s="146"/>
      <c r="AF79" s="146"/>
      <c r="AG79" s="146" t="s">
        <v>166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1" x14ac:dyDescent="0.2">
      <c r="A80" s="175">
        <v>27</v>
      </c>
      <c r="B80" s="176" t="s">
        <v>378</v>
      </c>
      <c r="C80" s="184" t="s">
        <v>379</v>
      </c>
      <c r="D80" s="177" t="s">
        <v>178</v>
      </c>
      <c r="E80" s="178">
        <v>3</v>
      </c>
      <c r="F80" s="179"/>
      <c r="G80" s="180">
        <f t="shared" si="0"/>
        <v>0</v>
      </c>
      <c r="H80" s="157">
        <v>0</v>
      </c>
      <c r="I80" s="156">
        <f t="shared" si="1"/>
        <v>0</v>
      </c>
      <c r="J80" s="157">
        <v>159</v>
      </c>
      <c r="K80" s="156">
        <f t="shared" si="2"/>
        <v>477</v>
      </c>
      <c r="L80" s="156">
        <v>21</v>
      </c>
      <c r="M80" s="156">
        <f t="shared" si="3"/>
        <v>0</v>
      </c>
      <c r="N80" s="155">
        <v>0</v>
      </c>
      <c r="O80" s="155">
        <f t="shared" si="4"/>
        <v>0</v>
      </c>
      <c r="P80" s="155">
        <v>0</v>
      </c>
      <c r="Q80" s="155">
        <f t="shared" si="5"/>
        <v>0</v>
      </c>
      <c r="R80" s="156"/>
      <c r="S80" s="156" t="s">
        <v>195</v>
      </c>
      <c r="T80" s="156" t="s">
        <v>196</v>
      </c>
      <c r="U80" s="156">
        <v>0</v>
      </c>
      <c r="V80" s="156">
        <f t="shared" si="6"/>
        <v>0</v>
      </c>
      <c r="W80" s="156"/>
      <c r="X80" s="156" t="s">
        <v>164</v>
      </c>
      <c r="Y80" s="156" t="s">
        <v>165</v>
      </c>
      <c r="Z80" s="146"/>
      <c r="AA80" s="146"/>
      <c r="AB80" s="146"/>
      <c r="AC80" s="146"/>
      <c r="AD80" s="146"/>
      <c r="AE80" s="146"/>
      <c r="AF80" s="146"/>
      <c r="AG80" s="146" t="s">
        <v>197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1" x14ac:dyDescent="0.2">
      <c r="A81" s="175">
        <v>28</v>
      </c>
      <c r="B81" s="176" t="s">
        <v>380</v>
      </c>
      <c r="C81" s="184" t="s">
        <v>381</v>
      </c>
      <c r="D81" s="177" t="s">
        <v>194</v>
      </c>
      <c r="E81" s="178">
        <v>3</v>
      </c>
      <c r="F81" s="179"/>
      <c r="G81" s="180">
        <f t="shared" si="0"/>
        <v>0</v>
      </c>
      <c r="H81" s="157">
        <v>0</v>
      </c>
      <c r="I81" s="156">
        <f t="shared" si="1"/>
        <v>0</v>
      </c>
      <c r="J81" s="157">
        <v>3000</v>
      </c>
      <c r="K81" s="156">
        <f t="shared" si="2"/>
        <v>9000</v>
      </c>
      <c r="L81" s="156">
        <v>21</v>
      </c>
      <c r="M81" s="156">
        <f t="shared" si="3"/>
        <v>0</v>
      </c>
      <c r="N81" s="155">
        <v>0</v>
      </c>
      <c r="O81" s="155">
        <f t="shared" si="4"/>
        <v>0</v>
      </c>
      <c r="P81" s="155">
        <v>0</v>
      </c>
      <c r="Q81" s="155">
        <f t="shared" si="5"/>
        <v>0</v>
      </c>
      <c r="R81" s="156"/>
      <c r="S81" s="156" t="s">
        <v>195</v>
      </c>
      <c r="T81" s="156" t="s">
        <v>196</v>
      </c>
      <c r="U81" s="156">
        <v>0</v>
      </c>
      <c r="V81" s="156">
        <f t="shared" si="6"/>
        <v>0</v>
      </c>
      <c r="W81" s="156"/>
      <c r="X81" s="156" t="s">
        <v>164</v>
      </c>
      <c r="Y81" s="156" t="s">
        <v>165</v>
      </c>
      <c r="Z81" s="146"/>
      <c r="AA81" s="146"/>
      <c r="AB81" s="146"/>
      <c r="AC81" s="146"/>
      <c r="AD81" s="146"/>
      <c r="AE81" s="146"/>
      <c r="AF81" s="146"/>
      <c r="AG81" s="146" t="s">
        <v>166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1" x14ac:dyDescent="0.2">
      <c r="A82" s="175">
        <v>29</v>
      </c>
      <c r="B82" s="176" t="s">
        <v>382</v>
      </c>
      <c r="C82" s="184" t="s">
        <v>383</v>
      </c>
      <c r="D82" s="177" t="s">
        <v>178</v>
      </c>
      <c r="E82" s="178">
        <v>3</v>
      </c>
      <c r="F82" s="179"/>
      <c r="G82" s="180">
        <f t="shared" si="0"/>
        <v>0</v>
      </c>
      <c r="H82" s="157">
        <v>2060</v>
      </c>
      <c r="I82" s="156">
        <f t="shared" si="1"/>
        <v>6180</v>
      </c>
      <c r="J82" s="157">
        <v>0</v>
      </c>
      <c r="K82" s="156">
        <f t="shared" si="2"/>
        <v>0</v>
      </c>
      <c r="L82" s="156">
        <v>21</v>
      </c>
      <c r="M82" s="156">
        <f t="shared" si="3"/>
        <v>0</v>
      </c>
      <c r="N82" s="155">
        <v>0</v>
      </c>
      <c r="O82" s="155">
        <f t="shared" si="4"/>
        <v>0</v>
      </c>
      <c r="P82" s="155">
        <v>0</v>
      </c>
      <c r="Q82" s="155">
        <f t="shared" si="5"/>
        <v>0</v>
      </c>
      <c r="R82" s="156"/>
      <c r="S82" s="156" t="s">
        <v>195</v>
      </c>
      <c r="T82" s="156" t="s">
        <v>268</v>
      </c>
      <c r="U82" s="156">
        <v>0</v>
      </c>
      <c r="V82" s="156">
        <f t="shared" si="6"/>
        <v>0</v>
      </c>
      <c r="W82" s="156"/>
      <c r="X82" s="156" t="s">
        <v>254</v>
      </c>
      <c r="Y82" s="156" t="s">
        <v>165</v>
      </c>
      <c r="Z82" s="146"/>
      <c r="AA82" s="146"/>
      <c r="AB82" s="146"/>
      <c r="AC82" s="146"/>
      <c r="AD82" s="146"/>
      <c r="AE82" s="146"/>
      <c r="AF82" s="146"/>
      <c r="AG82" s="146" t="s">
        <v>384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1" x14ac:dyDescent="0.2">
      <c r="A83" s="175">
        <v>30</v>
      </c>
      <c r="B83" s="176" t="s">
        <v>385</v>
      </c>
      <c r="C83" s="184" t="s">
        <v>386</v>
      </c>
      <c r="D83" s="177" t="s">
        <v>0</v>
      </c>
      <c r="E83" s="178">
        <v>184.05</v>
      </c>
      <c r="F83" s="179"/>
      <c r="G83" s="180">
        <f t="shared" si="0"/>
        <v>0</v>
      </c>
      <c r="H83" s="157">
        <v>0</v>
      </c>
      <c r="I83" s="156">
        <f t="shared" si="1"/>
        <v>0</v>
      </c>
      <c r="J83" s="157">
        <v>1.85</v>
      </c>
      <c r="K83" s="156">
        <f t="shared" si="2"/>
        <v>340.49</v>
      </c>
      <c r="L83" s="156">
        <v>21</v>
      </c>
      <c r="M83" s="156">
        <f t="shared" si="3"/>
        <v>0</v>
      </c>
      <c r="N83" s="155">
        <v>0</v>
      </c>
      <c r="O83" s="155">
        <f t="shared" si="4"/>
        <v>0</v>
      </c>
      <c r="P83" s="155">
        <v>0</v>
      </c>
      <c r="Q83" s="155">
        <f t="shared" si="5"/>
        <v>0</v>
      </c>
      <c r="R83" s="156"/>
      <c r="S83" s="156" t="s">
        <v>162</v>
      </c>
      <c r="T83" s="156" t="s">
        <v>162</v>
      </c>
      <c r="U83" s="156">
        <v>0</v>
      </c>
      <c r="V83" s="156">
        <f t="shared" si="6"/>
        <v>0</v>
      </c>
      <c r="W83" s="156"/>
      <c r="X83" s="156" t="s">
        <v>220</v>
      </c>
      <c r="Y83" s="156" t="s">
        <v>165</v>
      </c>
      <c r="Z83" s="146"/>
      <c r="AA83" s="146"/>
      <c r="AB83" s="146"/>
      <c r="AC83" s="146"/>
      <c r="AD83" s="146"/>
      <c r="AE83" s="146"/>
      <c r="AF83" s="146"/>
      <c r="AG83" s="146" t="s">
        <v>221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x14ac:dyDescent="0.2">
      <c r="A84" s="162" t="s">
        <v>157</v>
      </c>
      <c r="B84" s="163" t="s">
        <v>112</v>
      </c>
      <c r="C84" s="181" t="s">
        <v>113</v>
      </c>
      <c r="D84" s="164"/>
      <c r="E84" s="165"/>
      <c r="F84" s="166"/>
      <c r="G84" s="167">
        <f>SUMIF(AG85:AG104,"&lt;&gt;NOR",G85:G104)</f>
        <v>0</v>
      </c>
      <c r="H84" s="161"/>
      <c r="I84" s="161">
        <f>SUM(I85:I104)</f>
        <v>11260.05</v>
      </c>
      <c r="J84" s="161"/>
      <c r="K84" s="161">
        <f>SUM(K85:K104)</f>
        <v>8344.86</v>
      </c>
      <c r="L84" s="161"/>
      <c r="M84" s="161">
        <f>SUM(M85:M104)</f>
        <v>0</v>
      </c>
      <c r="N84" s="160"/>
      <c r="O84" s="160">
        <f>SUM(O85:O104)</f>
        <v>0.14000000000000001</v>
      </c>
      <c r="P84" s="160"/>
      <c r="Q84" s="160">
        <f>SUM(Q85:Q104)</f>
        <v>0</v>
      </c>
      <c r="R84" s="161"/>
      <c r="S84" s="161"/>
      <c r="T84" s="161"/>
      <c r="U84" s="161"/>
      <c r="V84" s="161">
        <f>SUM(V85:V104)</f>
        <v>10.790000000000001</v>
      </c>
      <c r="W84" s="161"/>
      <c r="X84" s="161"/>
      <c r="Y84" s="161"/>
      <c r="AG84" t="s">
        <v>158</v>
      </c>
    </row>
    <row r="85" spans="1:60" outlineLevel="1" x14ac:dyDescent="0.2">
      <c r="A85" s="169">
        <v>31</v>
      </c>
      <c r="B85" s="170" t="s">
        <v>387</v>
      </c>
      <c r="C85" s="182" t="s">
        <v>388</v>
      </c>
      <c r="D85" s="171" t="s">
        <v>161</v>
      </c>
      <c r="E85" s="172">
        <v>5.3833200000000003</v>
      </c>
      <c r="F85" s="173"/>
      <c r="G85" s="174">
        <f>ROUND(E85*F85,2)</f>
        <v>0</v>
      </c>
      <c r="H85" s="157">
        <v>0</v>
      </c>
      <c r="I85" s="156">
        <f>ROUND(E85*H85,2)</f>
        <v>0</v>
      </c>
      <c r="J85" s="157">
        <v>192</v>
      </c>
      <c r="K85" s="156">
        <f>ROUND(E85*J85,2)</f>
        <v>1033.5999999999999</v>
      </c>
      <c r="L85" s="156">
        <v>21</v>
      </c>
      <c r="M85" s="156">
        <f>G85*(1+L85/100)</f>
        <v>0</v>
      </c>
      <c r="N85" s="155">
        <v>0</v>
      </c>
      <c r="O85" s="155">
        <f>ROUND(E85*N85,2)</f>
        <v>0</v>
      </c>
      <c r="P85" s="155">
        <v>0</v>
      </c>
      <c r="Q85" s="155">
        <f>ROUND(E85*P85,2)</f>
        <v>0</v>
      </c>
      <c r="R85" s="156"/>
      <c r="S85" s="156" t="s">
        <v>162</v>
      </c>
      <c r="T85" s="156" t="s">
        <v>162</v>
      </c>
      <c r="U85" s="156">
        <v>0.34</v>
      </c>
      <c r="V85" s="156">
        <f>ROUND(E85*U85,2)</f>
        <v>1.83</v>
      </c>
      <c r="W85" s="156"/>
      <c r="X85" s="156" t="s">
        <v>164</v>
      </c>
      <c r="Y85" s="156" t="s">
        <v>165</v>
      </c>
      <c r="Z85" s="146"/>
      <c r="AA85" s="146"/>
      <c r="AB85" s="146"/>
      <c r="AC85" s="146"/>
      <c r="AD85" s="146"/>
      <c r="AE85" s="146"/>
      <c r="AF85" s="146"/>
      <c r="AG85" s="146" t="s">
        <v>197</v>
      </c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2" x14ac:dyDescent="0.2">
      <c r="A86" s="153"/>
      <c r="B86" s="154"/>
      <c r="C86" s="183" t="s">
        <v>389</v>
      </c>
      <c r="D86" s="158"/>
      <c r="E86" s="159">
        <v>3.7833199999999998</v>
      </c>
      <c r="F86" s="156"/>
      <c r="G86" s="156"/>
      <c r="H86" s="156"/>
      <c r="I86" s="156"/>
      <c r="J86" s="156"/>
      <c r="K86" s="156"/>
      <c r="L86" s="156"/>
      <c r="M86" s="156"/>
      <c r="N86" s="155"/>
      <c r="O86" s="155"/>
      <c r="P86" s="155"/>
      <c r="Q86" s="155"/>
      <c r="R86" s="156"/>
      <c r="S86" s="156"/>
      <c r="T86" s="156"/>
      <c r="U86" s="156"/>
      <c r="V86" s="156"/>
      <c r="W86" s="156"/>
      <c r="X86" s="156"/>
      <c r="Y86" s="156"/>
      <c r="Z86" s="146"/>
      <c r="AA86" s="146"/>
      <c r="AB86" s="146"/>
      <c r="AC86" s="146"/>
      <c r="AD86" s="146"/>
      <c r="AE86" s="146"/>
      <c r="AF86" s="146"/>
      <c r="AG86" s="146" t="s">
        <v>168</v>
      </c>
      <c r="AH86" s="146">
        <v>0</v>
      </c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3" x14ac:dyDescent="0.2">
      <c r="A87" s="153"/>
      <c r="B87" s="154"/>
      <c r="C87" s="183" t="s">
        <v>390</v>
      </c>
      <c r="D87" s="158"/>
      <c r="E87" s="159">
        <v>1.6</v>
      </c>
      <c r="F87" s="156"/>
      <c r="G87" s="156"/>
      <c r="H87" s="156"/>
      <c r="I87" s="156"/>
      <c r="J87" s="156"/>
      <c r="K87" s="156"/>
      <c r="L87" s="156"/>
      <c r="M87" s="156"/>
      <c r="N87" s="155"/>
      <c r="O87" s="155"/>
      <c r="P87" s="155"/>
      <c r="Q87" s="155"/>
      <c r="R87" s="156"/>
      <c r="S87" s="156"/>
      <c r="T87" s="156"/>
      <c r="U87" s="156"/>
      <c r="V87" s="156"/>
      <c r="W87" s="156"/>
      <c r="X87" s="156"/>
      <c r="Y87" s="156"/>
      <c r="Z87" s="146"/>
      <c r="AA87" s="146"/>
      <c r="AB87" s="146"/>
      <c r="AC87" s="146"/>
      <c r="AD87" s="146"/>
      <c r="AE87" s="146"/>
      <c r="AF87" s="146"/>
      <c r="AG87" s="146" t="s">
        <v>168</v>
      </c>
      <c r="AH87" s="146">
        <v>0</v>
      </c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ht="22.5" outlineLevel="1" x14ac:dyDescent="0.2">
      <c r="A88" s="169">
        <v>32</v>
      </c>
      <c r="B88" s="170" t="s">
        <v>391</v>
      </c>
      <c r="C88" s="182" t="s">
        <v>392</v>
      </c>
      <c r="D88" s="171" t="s">
        <v>161</v>
      </c>
      <c r="E88" s="172">
        <v>5.3833200000000003</v>
      </c>
      <c r="F88" s="173"/>
      <c r="G88" s="174">
        <f>ROUND(E88*F88,2)</f>
        <v>0</v>
      </c>
      <c r="H88" s="157">
        <v>0</v>
      </c>
      <c r="I88" s="156">
        <f>ROUND(E88*H88,2)</f>
        <v>0</v>
      </c>
      <c r="J88" s="157">
        <v>597</v>
      </c>
      <c r="K88" s="156">
        <f>ROUND(E88*J88,2)</f>
        <v>3213.84</v>
      </c>
      <c r="L88" s="156">
        <v>21</v>
      </c>
      <c r="M88" s="156">
        <f>G88*(1+L88/100)</f>
        <v>0</v>
      </c>
      <c r="N88" s="155">
        <v>0</v>
      </c>
      <c r="O88" s="155">
        <f>ROUND(E88*N88,2)</f>
        <v>0</v>
      </c>
      <c r="P88" s="155">
        <v>0</v>
      </c>
      <c r="Q88" s="155">
        <f>ROUND(E88*P88,2)</f>
        <v>0</v>
      </c>
      <c r="R88" s="156"/>
      <c r="S88" s="156" t="s">
        <v>162</v>
      </c>
      <c r="T88" s="156" t="s">
        <v>162</v>
      </c>
      <c r="U88" s="156">
        <v>0.97799999999999998</v>
      </c>
      <c r="V88" s="156">
        <f>ROUND(E88*U88,2)</f>
        <v>5.26</v>
      </c>
      <c r="W88" s="156"/>
      <c r="X88" s="156" t="s">
        <v>164</v>
      </c>
      <c r="Y88" s="156" t="s">
        <v>165</v>
      </c>
      <c r="Z88" s="146"/>
      <c r="AA88" s="146"/>
      <c r="AB88" s="146"/>
      <c r="AC88" s="146"/>
      <c r="AD88" s="146"/>
      <c r="AE88" s="146"/>
      <c r="AF88" s="146"/>
      <c r="AG88" s="146" t="s">
        <v>166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2" x14ac:dyDescent="0.2">
      <c r="A89" s="153"/>
      <c r="B89" s="154"/>
      <c r="C89" s="183" t="s">
        <v>393</v>
      </c>
      <c r="D89" s="158"/>
      <c r="E89" s="159">
        <v>5.3833200000000003</v>
      </c>
      <c r="F89" s="156"/>
      <c r="G89" s="156"/>
      <c r="H89" s="156"/>
      <c r="I89" s="156"/>
      <c r="J89" s="156"/>
      <c r="K89" s="156"/>
      <c r="L89" s="156"/>
      <c r="M89" s="156"/>
      <c r="N89" s="155"/>
      <c r="O89" s="155"/>
      <c r="P89" s="155"/>
      <c r="Q89" s="155"/>
      <c r="R89" s="156"/>
      <c r="S89" s="156"/>
      <c r="T89" s="156"/>
      <c r="U89" s="156"/>
      <c r="V89" s="156"/>
      <c r="W89" s="156"/>
      <c r="X89" s="156"/>
      <c r="Y89" s="156"/>
      <c r="Z89" s="146"/>
      <c r="AA89" s="146"/>
      <c r="AB89" s="146"/>
      <c r="AC89" s="146"/>
      <c r="AD89" s="146"/>
      <c r="AE89" s="146"/>
      <c r="AF89" s="146"/>
      <c r="AG89" s="146" t="s">
        <v>168</v>
      </c>
      <c r="AH89" s="146">
        <v>5</v>
      </c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1" x14ac:dyDescent="0.2">
      <c r="A90" s="169">
        <v>33</v>
      </c>
      <c r="B90" s="170" t="s">
        <v>394</v>
      </c>
      <c r="C90" s="182" t="s">
        <v>395</v>
      </c>
      <c r="D90" s="171" t="s">
        <v>181</v>
      </c>
      <c r="E90" s="172">
        <v>22.184000000000001</v>
      </c>
      <c r="F90" s="173"/>
      <c r="G90" s="174">
        <f>ROUND(E90*F90,2)</f>
        <v>0</v>
      </c>
      <c r="H90" s="157">
        <v>39.46</v>
      </c>
      <c r="I90" s="156">
        <f>ROUND(E90*H90,2)</f>
        <v>875.38</v>
      </c>
      <c r="J90" s="157">
        <v>39.44</v>
      </c>
      <c r="K90" s="156">
        <f>ROUND(E90*J90,2)</f>
        <v>874.94</v>
      </c>
      <c r="L90" s="156">
        <v>21</v>
      </c>
      <c r="M90" s="156">
        <f>G90*(1+L90/100)</f>
        <v>0</v>
      </c>
      <c r="N90" s="155">
        <v>4.0000000000000003E-5</v>
      </c>
      <c r="O90" s="155">
        <f>ROUND(E90*N90,2)</f>
        <v>0</v>
      </c>
      <c r="P90" s="155">
        <v>0</v>
      </c>
      <c r="Q90" s="155">
        <f>ROUND(E90*P90,2)</f>
        <v>0</v>
      </c>
      <c r="R90" s="156"/>
      <c r="S90" s="156" t="s">
        <v>162</v>
      </c>
      <c r="T90" s="156" t="s">
        <v>162</v>
      </c>
      <c r="U90" s="156">
        <v>7.0000000000000007E-2</v>
      </c>
      <c r="V90" s="156">
        <f>ROUND(E90*U90,2)</f>
        <v>1.55</v>
      </c>
      <c r="W90" s="156"/>
      <c r="X90" s="156" t="s">
        <v>164</v>
      </c>
      <c r="Y90" s="156" t="s">
        <v>165</v>
      </c>
      <c r="Z90" s="146"/>
      <c r="AA90" s="146"/>
      <c r="AB90" s="146"/>
      <c r="AC90" s="146"/>
      <c r="AD90" s="146"/>
      <c r="AE90" s="146"/>
      <c r="AF90" s="146"/>
      <c r="AG90" s="146" t="s">
        <v>197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2" x14ac:dyDescent="0.2">
      <c r="A91" s="153"/>
      <c r="B91" s="154"/>
      <c r="C91" s="183" t="s">
        <v>396</v>
      </c>
      <c r="D91" s="158"/>
      <c r="E91" s="159">
        <v>7.7839999999999998</v>
      </c>
      <c r="F91" s="156"/>
      <c r="G91" s="156"/>
      <c r="H91" s="156"/>
      <c r="I91" s="156"/>
      <c r="J91" s="156"/>
      <c r="K91" s="156"/>
      <c r="L91" s="156"/>
      <c r="M91" s="156"/>
      <c r="N91" s="155"/>
      <c r="O91" s="155"/>
      <c r="P91" s="155"/>
      <c r="Q91" s="155"/>
      <c r="R91" s="156"/>
      <c r="S91" s="156"/>
      <c r="T91" s="156"/>
      <c r="U91" s="156"/>
      <c r="V91" s="156"/>
      <c r="W91" s="156"/>
      <c r="X91" s="156"/>
      <c r="Y91" s="156"/>
      <c r="Z91" s="146"/>
      <c r="AA91" s="146"/>
      <c r="AB91" s="146"/>
      <c r="AC91" s="146"/>
      <c r="AD91" s="146"/>
      <c r="AE91" s="146"/>
      <c r="AF91" s="146"/>
      <c r="AG91" s="146" t="s">
        <v>168</v>
      </c>
      <c r="AH91" s="146">
        <v>0</v>
      </c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3" x14ac:dyDescent="0.2">
      <c r="A92" s="153"/>
      <c r="B92" s="154"/>
      <c r="C92" s="183" t="s">
        <v>397</v>
      </c>
      <c r="D92" s="158"/>
      <c r="E92" s="159">
        <v>8.8000000000000007</v>
      </c>
      <c r="F92" s="156"/>
      <c r="G92" s="156"/>
      <c r="H92" s="156"/>
      <c r="I92" s="156"/>
      <c r="J92" s="156"/>
      <c r="K92" s="156"/>
      <c r="L92" s="156"/>
      <c r="M92" s="156"/>
      <c r="N92" s="155"/>
      <c r="O92" s="155"/>
      <c r="P92" s="155"/>
      <c r="Q92" s="155"/>
      <c r="R92" s="156"/>
      <c r="S92" s="156"/>
      <c r="T92" s="156"/>
      <c r="U92" s="156"/>
      <c r="V92" s="156"/>
      <c r="W92" s="156"/>
      <c r="X92" s="156"/>
      <c r="Y92" s="156"/>
      <c r="Z92" s="146"/>
      <c r="AA92" s="146"/>
      <c r="AB92" s="146"/>
      <c r="AC92" s="146"/>
      <c r="AD92" s="146"/>
      <c r="AE92" s="146"/>
      <c r="AF92" s="146"/>
      <c r="AG92" s="146" t="s">
        <v>168</v>
      </c>
      <c r="AH92" s="146">
        <v>0</v>
      </c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3" x14ac:dyDescent="0.2">
      <c r="A93" s="153"/>
      <c r="B93" s="154"/>
      <c r="C93" s="183" t="s">
        <v>398</v>
      </c>
      <c r="D93" s="158"/>
      <c r="E93" s="159">
        <v>5.6</v>
      </c>
      <c r="F93" s="156"/>
      <c r="G93" s="156"/>
      <c r="H93" s="156"/>
      <c r="I93" s="156"/>
      <c r="J93" s="156"/>
      <c r="K93" s="156"/>
      <c r="L93" s="156"/>
      <c r="M93" s="156"/>
      <c r="N93" s="155"/>
      <c r="O93" s="155"/>
      <c r="P93" s="155"/>
      <c r="Q93" s="155"/>
      <c r="R93" s="156"/>
      <c r="S93" s="156"/>
      <c r="T93" s="156"/>
      <c r="U93" s="156"/>
      <c r="V93" s="156"/>
      <c r="W93" s="156"/>
      <c r="X93" s="156"/>
      <c r="Y93" s="156"/>
      <c r="Z93" s="146"/>
      <c r="AA93" s="146"/>
      <c r="AB93" s="146"/>
      <c r="AC93" s="146"/>
      <c r="AD93" s="146"/>
      <c r="AE93" s="146"/>
      <c r="AF93" s="146"/>
      <c r="AG93" s="146" t="s">
        <v>168</v>
      </c>
      <c r="AH93" s="146">
        <v>0</v>
      </c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1" x14ac:dyDescent="0.2">
      <c r="A94" s="169">
        <v>34</v>
      </c>
      <c r="B94" s="170" t="s">
        <v>399</v>
      </c>
      <c r="C94" s="182" t="s">
        <v>400</v>
      </c>
      <c r="D94" s="171" t="s">
        <v>161</v>
      </c>
      <c r="E94" s="172">
        <v>5.3833200000000003</v>
      </c>
      <c r="F94" s="173"/>
      <c r="G94" s="174">
        <f>ROUND(E94*F94,2)</f>
        <v>0</v>
      </c>
      <c r="H94" s="157">
        <v>23.4</v>
      </c>
      <c r="I94" s="156">
        <f>ROUND(E94*H94,2)</f>
        <v>125.97</v>
      </c>
      <c r="J94" s="157">
        <v>0</v>
      </c>
      <c r="K94" s="156">
        <f>ROUND(E94*J94,2)</f>
        <v>0</v>
      </c>
      <c r="L94" s="156">
        <v>21</v>
      </c>
      <c r="M94" s="156">
        <f>G94*(1+L94/100)</f>
        <v>0</v>
      </c>
      <c r="N94" s="155">
        <v>8.0000000000000004E-4</v>
      </c>
      <c r="O94" s="155">
        <f>ROUND(E94*N94,2)</f>
        <v>0</v>
      </c>
      <c r="P94" s="155">
        <v>0</v>
      </c>
      <c r="Q94" s="155">
        <f>ROUND(E94*P94,2)</f>
        <v>0</v>
      </c>
      <c r="R94" s="156"/>
      <c r="S94" s="156" t="s">
        <v>401</v>
      </c>
      <c r="T94" s="156" t="s">
        <v>401</v>
      </c>
      <c r="U94" s="156">
        <v>0</v>
      </c>
      <c r="V94" s="156">
        <f>ROUND(E94*U94,2)</f>
        <v>0</v>
      </c>
      <c r="W94" s="156"/>
      <c r="X94" s="156" t="s">
        <v>164</v>
      </c>
      <c r="Y94" s="156" t="s">
        <v>165</v>
      </c>
      <c r="Z94" s="146"/>
      <c r="AA94" s="146"/>
      <c r="AB94" s="146"/>
      <c r="AC94" s="146"/>
      <c r="AD94" s="146"/>
      <c r="AE94" s="146"/>
      <c r="AF94" s="146"/>
      <c r="AG94" s="146" t="s">
        <v>197</v>
      </c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2" x14ac:dyDescent="0.2">
      <c r="A95" s="153"/>
      <c r="B95" s="154"/>
      <c r="C95" s="183" t="s">
        <v>393</v>
      </c>
      <c r="D95" s="158"/>
      <c r="E95" s="159">
        <v>5.3833200000000003</v>
      </c>
      <c r="F95" s="156"/>
      <c r="G95" s="156"/>
      <c r="H95" s="156"/>
      <c r="I95" s="156"/>
      <c r="J95" s="156"/>
      <c r="K95" s="156"/>
      <c r="L95" s="156"/>
      <c r="M95" s="156"/>
      <c r="N95" s="155"/>
      <c r="O95" s="155"/>
      <c r="P95" s="155"/>
      <c r="Q95" s="155"/>
      <c r="R95" s="156"/>
      <c r="S95" s="156"/>
      <c r="T95" s="156"/>
      <c r="U95" s="156"/>
      <c r="V95" s="156"/>
      <c r="W95" s="156"/>
      <c r="X95" s="156"/>
      <c r="Y95" s="156"/>
      <c r="Z95" s="146"/>
      <c r="AA95" s="146"/>
      <c r="AB95" s="146"/>
      <c r="AC95" s="146"/>
      <c r="AD95" s="146"/>
      <c r="AE95" s="146"/>
      <c r="AF95" s="146"/>
      <c r="AG95" s="146" t="s">
        <v>168</v>
      </c>
      <c r="AH95" s="146">
        <v>5</v>
      </c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1" x14ac:dyDescent="0.2">
      <c r="A96" s="169">
        <v>35</v>
      </c>
      <c r="B96" s="170" t="s">
        <v>402</v>
      </c>
      <c r="C96" s="182" t="s">
        <v>403</v>
      </c>
      <c r="D96" s="171" t="s">
        <v>161</v>
      </c>
      <c r="E96" s="172">
        <v>5.3833200000000003</v>
      </c>
      <c r="F96" s="173"/>
      <c r="G96" s="174">
        <f>ROUND(E96*F96,2)</f>
        <v>0</v>
      </c>
      <c r="H96" s="157">
        <v>66.81</v>
      </c>
      <c r="I96" s="156">
        <f>ROUND(E96*H96,2)</f>
        <v>359.66</v>
      </c>
      <c r="J96" s="157">
        <v>225.69</v>
      </c>
      <c r="K96" s="156">
        <f>ROUND(E96*J96,2)</f>
        <v>1214.96</v>
      </c>
      <c r="L96" s="156">
        <v>21</v>
      </c>
      <c r="M96" s="156">
        <f>G96*(1+L96/100)</f>
        <v>0</v>
      </c>
      <c r="N96" s="155">
        <v>2.2000000000000001E-3</v>
      </c>
      <c r="O96" s="155">
        <f>ROUND(E96*N96,2)</f>
        <v>0.01</v>
      </c>
      <c r="P96" s="155">
        <v>0</v>
      </c>
      <c r="Q96" s="155">
        <f>ROUND(E96*P96,2)</f>
        <v>0</v>
      </c>
      <c r="R96" s="156"/>
      <c r="S96" s="156" t="s">
        <v>162</v>
      </c>
      <c r="T96" s="156" t="s">
        <v>162</v>
      </c>
      <c r="U96" s="156">
        <v>0.4</v>
      </c>
      <c r="V96" s="156">
        <f>ROUND(E96*U96,2)</f>
        <v>2.15</v>
      </c>
      <c r="W96" s="156"/>
      <c r="X96" s="156" t="s">
        <v>164</v>
      </c>
      <c r="Y96" s="156" t="s">
        <v>165</v>
      </c>
      <c r="Z96" s="146"/>
      <c r="AA96" s="146"/>
      <c r="AB96" s="146"/>
      <c r="AC96" s="146"/>
      <c r="AD96" s="146"/>
      <c r="AE96" s="146"/>
      <c r="AF96" s="146"/>
      <c r="AG96" s="146" t="s">
        <v>197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2" x14ac:dyDescent="0.2">
      <c r="A97" s="153"/>
      <c r="B97" s="154"/>
      <c r="C97" s="183" t="s">
        <v>393</v>
      </c>
      <c r="D97" s="158"/>
      <c r="E97" s="159">
        <v>5.3833200000000003</v>
      </c>
      <c r="F97" s="156"/>
      <c r="G97" s="156"/>
      <c r="H97" s="156"/>
      <c r="I97" s="156"/>
      <c r="J97" s="156"/>
      <c r="K97" s="156"/>
      <c r="L97" s="156"/>
      <c r="M97" s="156"/>
      <c r="N97" s="155"/>
      <c r="O97" s="155"/>
      <c r="P97" s="155"/>
      <c r="Q97" s="155"/>
      <c r="R97" s="156"/>
      <c r="S97" s="156"/>
      <c r="T97" s="156"/>
      <c r="U97" s="156"/>
      <c r="V97" s="156"/>
      <c r="W97" s="156"/>
      <c r="X97" s="156"/>
      <c r="Y97" s="156"/>
      <c r="Z97" s="146"/>
      <c r="AA97" s="146"/>
      <c r="AB97" s="146"/>
      <c r="AC97" s="146"/>
      <c r="AD97" s="146"/>
      <c r="AE97" s="146"/>
      <c r="AF97" s="146"/>
      <c r="AG97" s="146" t="s">
        <v>168</v>
      </c>
      <c r="AH97" s="146">
        <v>5</v>
      </c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1" x14ac:dyDescent="0.2">
      <c r="A98" s="169">
        <v>36</v>
      </c>
      <c r="B98" s="170" t="s">
        <v>404</v>
      </c>
      <c r="C98" s="182" t="s">
        <v>405</v>
      </c>
      <c r="D98" s="171" t="s">
        <v>161</v>
      </c>
      <c r="E98" s="172">
        <v>5.3833200000000003</v>
      </c>
      <c r="F98" s="173"/>
      <c r="G98" s="174">
        <f>ROUND(E98*F98,2)</f>
        <v>0</v>
      </c>
      <c r="H98" s="157">
        <v>0</v>
      </c>
      <c r="I98" s="156">
        <f>ROUND(E98*H98,2)</f>
        <v>0</v>
      </c>
      <c r="J98" s="157">
        <v>60</v>
      </c>
      <c r="K98" s="156">
        <f>ROUND(E98*J98,2)</f>
        <v>323</v>
      </c>
      <c r="L98" s="156">
        <v>21</v>
      </c>
      <c r="M98" s="156">
        <f>G98*(1+L98/100)</f>
        <v>0</v>
      </c>
      <c r="N98" s="155">
        <v>2.9999999999999997E-4</v>
      </c>
      <c r="O98" s="155">
        <f>ROUND(E98*N98,2)</f>
        <v>0</v>
      </c>
      <c r="P98" s="155">
        <v>0</v>
      </c>
      <c r="Q98" s="155">
        <f>ROUND(E98*P98,2)</f>
        <v>0</v>
      </c>
      <c r="R98" s="156"/>
      <c r="S98" s="156" t="s">
        <v>195</v>
      </c>
      <c r="T98" s="156" t="s">
        <v>196</v>
      </c>
      <c r="U98" s="156">
        <v>0</v>
      </c>
      <c r="V98" s="156">
        <f>ROUND(E98*U98,2)</f>
        <v>0</v>
      </c>
      <c r="W98" s="156"/>
      <c r="X98" s="156" t="s">
        <v>164</v>
      </c>
      <c r="Y98" s="156" t="s">
        <v>165</v>
      </c>
      <c r="Z98" s="146"/>
      <c r="AA98" s="146"/>
      <c r="AB98" s="146"/>
      <c r="AC98" s="146"/>
      <c r="AD98" s="146"/>
      <c r="AE98" s="146"/>
      <c r="AF98" s="146"/>
      <c r="AG98" s="146" t="s">
        <v>197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2" x14ac:dyDescent="0.2">
      <c r="A99" s="153"/>
      <c r="B99" s="154"/>
      <c r="C99" s="183" t="s">
        <v>393</v>
      </c>
      <c r="D99" s="158"/>
      <c r="E99" s="159">
        <v>5.3833200000000003</v>
      </c>
      <c r="F99" s="156"/>
      <c r="G99" s="156"/>
      <c r="H99" s="156"/>
      <c r="I99" s="156"/>
      <c r="J99" s="156"/>
      <c r="K99" s="156"/>
      <c r="L99" s="156"/>
      <c r="M99" s="156"/>
      <c r="N99" s="155"/>
      <c r="O99" s="155"/>
      <c r="P99" s="155"/>
      <c r="Q99" s="155"/>
      <c r="R99" s="156"/>
      <c r="S99" s="156"/>
      <c r="T99" s="156"/>
      <c r="U99" s="156"/>
      <c r="V99" s="156"/>
      <c r="W99" s="156"/>
      <c r="X99" s="156"/>
      <c r="Y99" s="156"/>
      <c r="Z99" s="146"/>
      <c r="AA99" s="146"/>
      <c r="AB99" s="146"/>
      <c r="AC99" s="146"/>
      <c r="AD99" s="146"/>
      <c r="AE99" s="146"/>
      <c r="AF99" s="146"/>
      <c r="AG99" s="146" t="s">
        <v>168</v>
      </c>
      <c r="AH99" s="146">
        <v>5</v>
      </c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outlineLevel="1" x14ac:dyDescent="0.2">
      <c r="A100" s="169">
        <v>37</v>
      </c>
      <c r="B100" s="170" t="s">
        <v>406</v>
      </c>
      <c r="C100" s="182" t="s">
        <v>407</v>
      </c>
      <c r="D100" s="171" t="s">
        <v>261</v>
      </c>
      <c r="E100" s="172">
        <v>16.90361</v>
      </c>
      <c r="F100" s="173"/>
      <c r="G100" s="174">
        <f>ROUND(E100*F100,2)</f>
        <v>0</v>
      </c>
      <c r="H100" s="157">
        <v>17.399999999999999</v>
      </c>
      <c r="I100" s="156">
        <f>ROUND(E100*H100,2)</f>
        <v>294.12</v>
      </c>
      <c r="J100" s="157">
        <v>0</v>
      </c>
      <c r="K100" s="156">
        <f>ROUND(E100*J100,2)</f>
        <v>0</v>
      </c>
      <c r="L100" s="156">
        <v>21</v>
      </c>
      <c r="M100" s="156">
        <f>G100*(1+L100/100)</f>
        <v>0</v>
      </c>
      <c r="N100" s="155">
        <v>1E-3</v>
      </c>
      <c r="O100" s="155">
        <f>ROUND(E100*N100,2)</f>
        <v>0.02</v>
      </c>
      <c r="P100" s="155">
        <v>0</v>
      </c>
      <c r="Q100" s="155">
        <f>ROUND(E100*P100,2)</f>
        <v>0</v>
      </c>
      <c r="R100" s="156" t="s">
        <v>253</v>
      </c>
      <c r="S100" s="156" t="s">
        <v>408</v>
      </c>
      <c r="T100" s="156" t="s">
        <v>408</v>
      </c>
      <c r="U100" s="156">
        <v>0</v>
      </c>
      <c r="V100" s="156">
        <f>ROUND(E100*U100,2)</f>
        <v>0</v>
      </c>
      <c r="W100" s="156"/>
      <c r="X100" s="156" t="s">
        <v>254</v>
      </c>
      <c r="Y100" s="156" t="s">
        <v>165</v>
      </c>
      <c r="Z100" s="146"/>
      <c r="AA100" s="146"/>
      <c r="AB100" s="146"/>
      <c r="AC100" s="146"/>
      <c r="AD100" s="146"/>
      <c r="AE100" s="146"/>
      <c r="AF100" s="146"/>
      <c r="AG100" s="146" t="s">
        <v>384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2" x14ac:dyDescent="0.2">
      <c r="A101" s="153"/>
      <c r="B101" s="154"/>
      <c r="C101" s="183" t="s">
        <v>409</v>
      </c>
      <c r="D101" s="158"/>
      <c r="E101" s="159">
        <v>16.90361</v>
      </c>
      <c r="F101" s="156"/>
      <c r="G101" s="156"/>
      <c r="H101" s="156"/>
      <c r="I101" s="156"/>
      <c r="J101" s="156"/>
      <c r="K101" s="156"/>
      <c r="L101" s="156"/>
      <c r="M101" s="156"/>
      <c r="N101" s="155"/>
      <c r="O101" s="155"/>
      <c r="P101" s="155"/>
      <c r="Q101" s="155"/>
      <c r="R101" s="156"/>
      <c r="S101" s="156"/>
      <c r="T101" s="156"/>
      <c r="U101" s="156"/>
      <c r="V101" s="156"/>
      <c r="W101" s="156"/>
      <c r="X101" s="156"/>
      <c r="Y101" s="156"/>
      <c r="Z101" s="146"/>
      <c r="AA101" s="146"/>
      <c r="AB101" s="146"/>
      <c r="AC101" s="146"/>
      <c r="AD101" s="146"/>
      <c r="AE101" s="146"/>
      <c r="AF101" s="146"/>
      <c r="AG101" s="146" t="s">
        <v>168</v>
      </c>
      <c r="AH101" s="146">
        <v>5</v>
      </c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1" x14ac:dyDescent="0.2">
      <c r="A102" s="169">
        <v>38</v>
      </c>
      <c r="B102" s="170" t="s">
        <v>410</v>
      </c>
      <c r="C102" s="182" t="s">
        <v>411</v>
      </c>
      <c r="D102" s="171" t="s">
        <v>161</v>
      </c>
      <c r="E102" s="172">
        <v>5.9216499999999996</v>
      </c>
      <c r="F102" s="173"/>
      <c r="G102" s="174">
        <f>ROUND(E102*F102,2)</f>
        <v>0</v>
      </c>
      <c r="H102" s="157">
        <v>1622</v>
      </c>
      <c r="I102" s="156">
        <f>ROUND(E102*H102,2)</f>
        <v>9604.92</v>
      </c>
      <c r="J102" s="157">
        <v>0</v>
      </c>
      <c r="K102" s="156">
        <f>ROUND(E102*J102,2)</f>
        <v>0</v>
      </c>
      <c r="L102" s="156">
        <v>21</v>
      </c>
      <c r="M102" s="156">
        <f>G102*(1+L102/100)</f>
        <v>0</v>
      </c>
      <c r="N102" s="155">
        <v>1.8200000000000001E-2</v>
      </c>
      <c r="O102" s="155">
        <f>ROUND(E102*N102,2)</f>
        <v>0.11</v>
      </c>
      <c r="P102" s="155">
        <v>0</v>
      </c>
      <c r="Q102" s="155">
        <f>ROUND(E102*P102,2)</f>
        <v>0</v>
      </c>
      <c r="R102" s="156" t="s">
        <v>253</v>
      </c>
      <c r="S102" s="156" t="s">
        <v>163</v>
      </c>
      <c r="T102" s="156" t="s">
        <v>163</v>
      </c>
      <c r="U102" s="156">
        <v>0</v>
      </c>
      <c r="V102" s="156">
        <f>ROUND(E102*U102,2)</f>
        <v>0</v>
      </c>
      <c r="W102" s="156"/>
      <c r="X102" s="156" t="s">
        <v>254</v>
      </c>
      <c r="Y102" s="156" t="s">
        <v>165</v>
      </c>
      <c r="Z102" s="146"/>
      <c r="AA102" s="146"/>
      <c r="AB102" s="146"/>
      <c r="AC102" s="146"/>
      <c r="AD102" s="146"/>
      <c r="AE102" s="146"/>
      <c r="AF102" s="146"/>
      <c r="AG102" s="146" t="s">
        <v>384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2" x14ac:dyDescent="0.2">
      <c r="A103" s="153"/>
      <c r="B103" s="154"/>
      <c r="C103" s="183" t="s">
        <v>412</v>
      </c>
      <c r="D103" s="158"/>
      <c r="E103" s="159">
        <v>5.9216499999999996</v>
      </c>
      <c r="F103" s="156"/>
      <c r="G103" s="156"/>
      <c r="H103" s="156"/>
      <c r="I103" s="156"/>
      <c r="J103" s="156"/>
      <c r="K103" s="156"/>
      <c r="L103" s="156"/>
      <c r="M103" s="156"/>
      <c r="N103" s="155"/>
      <c r="O103" s="155"/>
      <c r="P103" s="155"/>
      <c r="Q103" s="155"/>
      <c r="R103" s="156"/>
      <c r="S103" s="156"/>
      <c r="T103" s="156"/>
      <c r="U103" s="156"/>
      <c r="V103" s="156"/>
      <c r="W103" s="156"/>
      <c r="X103" s="156"/>
      <c r="Y103" s="156"/>
      <c r="Z103" s="146"/>
      <c r="AA103" s="146"/>
      <c r="AB103" s="146"/>
      <c r="AC103" s="146"/>
      <c r="AD103" s="146"/>
      <c r="AE103" s="146"/>
      <c r="AF103" s="146"/>
      <c r="AG103" s="146" t="s">
        <v>168</v>
      </c>
      <c r="AH103" s="146">
        <v>5</v>
      </c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1" x14ac:dyDescent="0.2">
      <c r="A104" s="175">
        <v>39</v>
      </c>
      <c r="B104" s="176" t="s">
        <v>413</v>
      </c>
      <c r="C104" s="184" t="s">
        <v>414</v>
      </c>
      <c r="D104" s="177" t="s">
        <v>0</v>
      </c>
      <c r="E104" s="178">
        <v>179.2039</v>
      </c>
      <c r="F104" s="179"/>
      <c r="G104" s="180">
        <f>ROUND(E104*F104,2)</f>
        <v>0</v>
      </c>
      <c r="H104" s="157">
        <v>0</v>
      </c>
      <c r="I104" s="156">
        <f>ROUND(E104*H104,2)</f>
        <v>0</v>
      </c>
      <c r="J104" s="157">
        <v>9.4</v>
      </c>
      <c r="K104" s="156">
        <f>ROUND(E104*J104,2)</f>
        <v>1684.52</v>
      </c>
      <c r="L104" s="156">
        <v>21</v>
      </c>
      <c r="M104" s="156">
        <f>G104*(1+L104/100)</f>
        <v>0</v>
      </c>
      <c r="N104" s="155">
        <v>0</v>
      </c>
      <c r="O104" s="155">
        <f>ROUND(E104*N104,2)</f>
        <v>0</v>
      </c>
      <c r="P104" s="155">
        <v>0</v>
      </c>
      <c r="Q104" s="155">
        <f>ROUND(E104*P104,2)</f>
        <v>0</v>
      </c>
      <c r="R104" s="156"/>
      <c r="S104" s="156" t="s">
        <v>162</v>
      </c>
      <c r="T104" s="156" t="s">
        <v>162</v>
      </c>
      <c r="U104" s="156">
        <v>0</v>
      </c>
      <c r="V104" s="156">
        <f>ROUND(E104*U104,2)</f>
        <v>0</v>
      </c>
      <c r="W104" s="156"/>
      <c r="X104" s="156" t="s">
        <v>220</v>
      </c>
      <c r="Y104" s="156" t="s">
        <v>165</v>
      </c>
      <c r="Z104" s="146"/>
      <c r="AA104" s="146"/>
      <c r="AB104" s="146"/>
      <c r="AC104" s="146"/>
      <c r="AD104" s="146"/>
      <c r="AE104" s="146"/>
      <c r="AF104" s="146"/>
      <c r="AG104" s="146" t="s">
        <v>221</v>
      </c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x14ac:dyDescent="0.2">
      <c r="A105" s="162" t="s">
        <v>157</v>
      </c>
      <c r="B105" s="163" t="s">
        <v>114</v>
      </c>
      <c r="C105" s="181" t="s">
        <v>115</v>
      </c>
      <c r="D105" s="164"/>
      <c r="E105" s="165"/>
      <c r="F105" s="166"/>
      <c r="G105" s="167">
        <f>SUMIF(AG106:AG118,"&lt;&gt;NOR",G106:G118)</f>
        <v>0</v>
      </c>
      <c r="H105" s="161"/>
      <c r="I105" s="161">
        <f>SUM(I106:I118)</f>
        <v>13967.57</v>
      </c>
      <c r="J105" s="161"/>
      <c r="K105" s="161">
        <f>SUM(K106:K118)</f>
        <v>8082.24</v>
      </c>
      <c r="L105" s="161"/>
      <c r="M105" s="161">
        <f>SUM(M106:M118)</f>
        <v>0</v>
      </c>
      <c r="N105" s="160"/>
      <c r="O105" s="160">
        <f>SUM(O106:O118)</f>
        <v>0.22999999999999998</v>
      </c>
      <c r="P105" s="160"/>
      <c r="Q105" s="160">
        <f>SUM(Q106:Q118)</f>
        <v>0</v>
      </c>
      <c r="R105" s="161"/>
      <c r="S105" s="161"/>
      <c r="T105" s="161"/>
      <c r="U105" s="161"/>
      <c r="V105" s="161">
        <f>SUM(V106:V118)</f>
        <v>14.169999999999998</v>
      </c>
      <c r="W105" s="161"/>
      <c r="X105" s="161"/>
      <c r="Y105" s="161"/>
      <c r="AG105" t="s">
        <v>158</v>
      </c>
    </row>
    <row r="106" spans="1:60" outlineLevel="1" x14ac:dyDescent="0.2">
      <c r="A106" s="169">
        <v>40</v>
      </c>
      <c r="B106" s="170" t="s">
        <v>415</v>
      </c>
      <c r="C106" s="182" t="s">
        <v>416</v>
      </c>
      <c r="D106" s="171" t="s">
        <v>161</v>
      </c>
      <c r="E106" s="172">
        <v>15.9</v>
      </c>
      <c r="F106" s="173"/>
      <c r="G106" s="174">
        <f>ROUND(E106*F106,2)</f>
        <v>0</v>
      </c>
      <c r="H106" s="157">
        <v>271.47000000000003</v>
      </c>
      <c r="I106" s="156">
        <f>ROUND(E106*H106,2)</f>
        <v>4316.37</v>
      </c>
      <c r="J106" s="157">
        <v>136.53</v>
      </c>
      <c r="K106" s="156">
        <f>ROUND(E106*J106,2)</f>
        <v>2170.83</v>
      </c>
      <c r="L106" s="156">
        <v>21</v>
      </c>
      <c r="M106" s="156">
        <f>G106*(1+L106/100)</f>
        <v>0</v>
      </c>
      <c r="N106" s="155">
        <v>7.1399999999999996E-3</v>
      </c>
      <c r="O106" s="155">
        <f>ROUND(E106*N106,2)</f>
        <v>0.11</v>
      </c>
      <c r="P106" s="155">
        <v>0</v>
      </c>
      <c r="Q106" s="155">
        <f>ROUND(E106*P106,2)</f>
        <v>0</v>
      </c>
      <c r="R106" s="156"/>
      <c r="S106" s="156" t="s">
        <v>162</v>
      </c>
      <c r="T106" s="156" t="s">
        <v>162</v>
      </c>
      <c r="U106" s="156">
        <v>0.254</v>
      </c>
      <c r="V106" s="156">
        <f>ROUND(E106*U106,2)</f>
        <v>4.04</v>
      </c>
      <c r="W106" s="156"/>
      <c r="X106" s="156" t="s">
        <v>164</v>
      </c>
      <c r="Y106" s="156" t="s">
        <v>165</v>
      </c>
      <c r="Z106" s="146"/>
      <c r="AA106" s="146"/>
      <c r="AB106" s="146"/>
      <c r="AC106" s="146"/>
      <c r="AD106" s="146"/>
      <c r="AE106" s="146"/>
      <c r="AF106" s="146"/>
      <c r="AG106" s="146" t="s">
        <v>166</v>
      </c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2" x14ac:dyDescent="0.2">
      <c r="A107" s="153"/>
      <c r="B107" s="154"/>
      <c r="C107" s="183" t="s">
        <v>305</v>
      </c>
      <c r="D107" s="158"/>
      <c r="E107" s="159">
        <v>15.9</v>
      </c>
      <c r="F107" s="156"/>
      <c r="G107" s="156"/>
      <c r="H107" s="156"/>
      <c r="I107" s="156"/>
      <c r="J107" s="156"/>
      <c r="K107" s="156"/>
      <c r="L107" s="156"/>
      <c r="M107" s="156"/>
      <c r="N107" s="155"/>
      <c r="O107" s="155"/>
      <c r="P107" s="155"/>
      <c r="Q107" s="155"/>
      <c r="R107" s="156"/>
      <c r="S107" s="156"/>
      <c r="T107" s="156"/>
      <c r="U107" s="156"/>
      <c r="V107" s="156"/>
      <c r="W107" s="156"/>
      <c r="X107" s="156"/>
      <c r="Y107" s="156"/>
      <c r="Z107" s="146"/>
      <c r="AA107" s="146"/>
      <c r="AB107" s="146"/>
      <c r="AC107" s="146"/>
      <c r="AD107" s="146"/>
      <c r="AE107" s="146"/>
      <c r="AF107" s="146"/>
      <c r="AG107" s="146" t="s">
        <v>168</v>
      </c>
      <c r="AH107" s="146">
        <v>0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ht="22.5" outlineLevel="1" x14ac:dyDescent="0.2">
      <c r="A108" s="169">
        <v>41</v>
      </c>
      <c r="B108" s="170" t="s">
        <v>417</v>
      </c>
      <c r="C108" s="182" t="s">
        <v>418</v>
      </c>
      <c r="D108" s="171" t="s">
        <v>161</v>
      </c>
      <c r="E108" s="172">
        <v>15.9</v>
      </c>
      <c r="F108" s="173"/>
      <c r="G108" s="174">
        <f>ROUND(E108*F108,2)</f>
        <v>0</v>
      </c>
      <c r="H108" s="157">
        <v>0</v>
      </c>
      <c r="I108" s="156">
        <f>ROUND(E108*H108,2)</f>
        <v>0</v>
      </c>
      <c r="J108" s="157">
        <v>8</v>
      </c>
      <c r="K108" s="156">
        <f>ROUND(E108*J108,2)</f>
        <v>127.2</v>
      </c>
      <c r="L108" s="156">
        <v>21</v>
      </c>
      <c r="M108" s="156">
        <f>G108*(1+L108/100)</f>
        <v>0</v>
      </c>
      <c r="N108" s="155">
        <v>0</v>
      </c>
      <c r="O108" s="155">
        <f>ROUND(E108*N108,2)</f>
        <v>0</v>
      </c>
      <c r="P108" s="155">
        <v>0</v>
      </c>
      <c r="Q108" s="155">
        <f>ROUND(E108*P108,2)</f>
        <v>0</v>
      </c>
      <c r="R108" s="156"/>
      <c r="S108" s="156" t="s">
        <v>162</v>
      </c>
      <c r="T108" s="156" t="s">
        <v>162</v>
      </c>
      <c r="U108" s="156">
        <v>1.6E-2</v>
      </c>
      <c r="V108" s="156">
        <f>ROUND(E108*U108,2)</f>
        <v>0.25</v>
      </c>
      <c r="W108" s="156"/>
      <c r="X108" s="156" t="s">
        <v>164</v>
      </c>
      <c r="Y108" s="156" t="s">
        <v>165</v>
      </c>
      <c r="Z108" s="146"/>
      <c r="AA108" s="146"/>
      <c r="AB108" s="146"/>
      <c r="AC108" s="146"/>
      <c r="AD108" s="146"/>
      <c r="AE108" s="146"/>
      <c r="AF108" s="146"/>
      <c r="AG108" s="146" t="s">
        <v>166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2" x14ac:dyDescent="0.2">
      <c r="A109" s="153"/>
      <c r="B109" s="154"/>
      <c r="C109" s="183" t="s">
        <v>419</v>
      </c>
      <c r="D109" s="158"/>
      <c r="E109" s="159">
        <v>15.9</v>
      </c>
      <c r="F109" s="156"/>
      <c r="G109" s="156"/>
      <c r="H109" s="156"/>
      <c r="I109" s="156"/>
      <c r="J109" s="156"/>
      <c r="K109" s="156"/>
      <c r="L109" s="156"/>
      <c r="M109" s="156"/>
      <c r="N109" s="155"/>
      <c r="O109" s="155"/>
      <c r="P109" s="155"/>
      <c r="Q109" s="155"/>
      <c r="R109" s="156"/>
      <c r="S109" s="156"/>
      <c r="T109" s="156"/>
      <c r="U109" s="156"/>
      <c r="V109" s="156"/>
      <c r="W109" s="156"/>
      <c r="X109" s="156"/>
      <c r="Y109" s="156"/>
      <c r="Z109" s="146"/>
      <c r="AA109" s="146"/>
      <c r="AB109" s="146"/>
      <c r="AC109" s="146"/>
      <c r="AD109" s="146"/>
      <c r="AE109" s="146"/>
      <c r="AF109" s="146"/>
      <c r="AG109" s="146" t="s">
        <v>168</v>
      </c>
      <c r="AH109" s="146">
        <v>5</v>
      </c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1" x14ac:dyDescent="0.2">
      <c r="A110" s="169">
        <v>42</v>
      </c>
      <c r="B110" s="170" t="s">
        <v>420</v>
      </c>
      <c r="C110" s="182" t="s">
        <v>421</v>
      </c>
      <c r="D110" s="171" t="s">
        <v>161</v>
      </c>
      <c r="E110" s="172">
        <v>15.9</v>
      </c>
      <c r="F110" s="173"/>
      <c r="G110" s="174">
        <f>ROUND(E110*F110,2)</f>
        <v>0</v>
      </c>
      <c r="H110" s="157">
        <v>0</v>
      </c>
      <c r="I110" s="156">
        <f>ROUND(E110*H110,2)</f>
        <v>0</v>
      </c>
      <c r="J110" s="157">
        <v>26</v>
      </c>
      <c r="K110" s="156">
        <f>ROUND(E110*J110,2)</f>
        <v>413.4</v>
      </c>
      <c r="L110" s="156">
        <v>21</v>
      </c>
      <c r="M110" s="156">
        <f>G110*(1+L110/100)</f>
        <v>0</v>
      </c>
      <c r="N110" s="155">
        <v>0</v>
      </c>
      <c r="O110" s="155">
        <f>ROUND(E110*N110,2)</f>
        <v>0</v>
      </c>
      <c r="P110" s="155">
        <v>0</v>
      </c>
      <c r="Q110" s="155">
        <f>ROUND(E110*P110,2)</f>
        <v>0</v>
      </c>
      <c r="R110" s="156"/>
      <c r="S110" s="156" t="s">
        <v>162</v>
      </c>
      <c r="T110" s="156" t="s">
        <v>162</v>
      </c>
      <c r="U110" s="156">
        <v>4.5999999999999999E-2</v>
      </c>
      <c r="V110" s="156">
        <f>ROUND(E110*U110,2)</f>
        <v>0.73</v>
      </c>
      <c r="W110" s="156"/>
      <c r="X110" s="156" t="s">
        <v>164</v>
      </c>
      <c r="Y110" s="156" t="s">
        <v>165</v>
      </c>
      <c r="Z110" s="146"/>
      <c r="AA110" s="146"/>
      <c r="AB110" s="146"/>
      <c r="AC110" s="146"/>
      <c r="AD110" s="146"/>
      <c r="AE110" s="146"/>
      <c r="AF110" s="146"/>
      <c r="AG110" s="146" t="s">
        <v>166</v>
      </c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outlineLevel="2" x14ac:dyDescent="0.2">
      <c r="A111" s="153"/>
      <c r="B111" s="154"/>
      <c r="C111" s="183" t="s">
        <v>419</v>
      </c>
      <c r="D111" s="158"/>
      <c r="E111" s="159">
        <v>15.9</v>
      </c>
      <c r="F111" s="156"/>
      <c r="G111" s="156"/>
      <c r="H111" s="156"/>
      <c r="I111" s="156"/>
      <c r="J111" s="156"/>
      <c r="K111" s="156"/>
      <c r="L111" s="156"/>
      <c r="M111" s="156"/>
      <c r="N111" s="155"/>
      <c r="O111" s="155"/>
      <c r="P111" s="155"/>
      <c r="Q111" s="155"/>
      <c r="R111" s="156"/>
      <c r="S111" s="156"/>
      <c r="T111" s="156"/>
      <c r="U111" s="156"/>
      <c r="V111" s="156"/>
      <c r="W111" s="156"/>
      <c r="X111" s="156"/>
      <c r="Y111" s="156"/>
      <c r="Z111" s="146"/>
      <c r="AA111" s="146"/>
      <c r="AB111" s="146"/>
      <c r="AC111" s="146"/>
      <c r="AD111" s="146"/>
      <c r="AE111" s="146"/>
      <c r="AF111" s="146"/>
      <c r="AG111" s="146" t="s">
        <v>168</v>
      </c>
      <c r="AH111" s="146">
        <v>5</v>
      </c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1" x14ac:dyDescent="0.2">
      <c r="A112" s="169">
        <v>43</v>
      </c>
      <c r="B112" s="170" t="s">
        <v>422</v>
      </c>
      <c r="C112" s="182" t="s">
        <v>423</v>
      </c>
      <c r="D112" s="171" t="s">
        <v>181</v>
      </c>
      <c r="E112" s="172">
        <v>13.5</v>
      </c>
      <c r="F112" s="173"/>
      <c r="G112" s="174">
        <f>ROUND(E112*F112,2)</f>
        <v>0</v>
      </c>
      <c r="H112" s="157">
        <v>50.06</v>
      </c>
      <c r="I112" s="156">
        <f>ROUND(E112*H112,2)</f>
        <v>675.81</v>
      </c>
      <c r="J112" s="157">
        <v>129.94</v>
      </c>
      <c r="K112" s="156">
        <f>ROUND(E112*J112,2)</f>
        <v>1754.19</v>
      </c>
      <c r="L112" s="156">
        <v>21</v>
      </c>
      <c r="M112" s="156">
        <f>G112*(1+L112/100)</f>
        <v>0</v>
      </c>
      <c r="N112" s="155">
        <v>2.2000000000000001E-4</v>
      </c>
      <c r="O112" s="155">
        <f>ROUND(E112*N112,2)</f>
        <v>0</v>
      </c>
      <c r="P112" s="155">
        <v>0</v>
      </c>
      <c r="Q112" s="155">
        <f>ROUND(E112*P112,2)</f>
        <v>0</v>
      </c>
      <c r="R112" s="156"/>
      <c r="S112" s="156" t="s">
        <v>162</v>
      </c>
      <c r="T112" s="156" t="s">
        <v>162</v>
      </c>
      <c r="U112" s="156">
        <v>0.23</v>
      </c>
      <c r="V112" s="156">
        <f>ROUND(E112*U112,2)</f>
        <v>3.11</v>
      </c>
      <c r="W112" s="156"/>
      <c r="X112" s="156" t="s">
        <v>164</v>
      </c>
      <c r="Y112" s="156" t="s">
        <v>165</v>
      </c>
      <c r="Z112" s="146"/>
      <c r="AA112" s="146"/>
      <c r="AB112" s="146"/>
      <c r="AC112" s="146"/>
      <c r="AD112" s="146"/>
      <c r="AE112" s="146"/>
      <c r="AF112" s="146"/>
      <c r="AG112" s="146" t="s">
        <v>166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2" x14ac:dyDescent="0.2">
      <c r="A113" s="153"/>
      <c r="B113" s="154"/>
      <c r="C113" s="183" t="s">
        <v>424</v>
      </c>
      <c r="D113" s="158"/>
      <c r="E113" s="159">
        <v>13.5</v>
      </c>
      <c r="F113" s="156"/>
      <c r="G113" s="156"/>
      <c r="H113" s="156"/>
      <c r="I113" s="156"/>
      <c r="J113" s="156"/>
      <c r="K113" s="156"/>
      <c r="L113" s="156"/>
      <c r="M113" s="156"/>
      <c r="N113" s="155"/>
      <c r="O113" s="155"/>
      <c r="P113" s="155"/>
      <c r="Q113" s="155"/>
      <c r="R113" s="156"/>
      <c r="S113" s="156"/>
      <c r="T113" s="156"/>
      <c r="U113" s="156"/>
      <c r="V113" s="156"/>
      <c r="W113" s="156"/>
      <c r="X113" s="156"/>
      <c r="Y113" s="156"/>
      <c r="Z113" s="146"/>
      <c r="AA113" s="146"/>
      <c r="AB113" s="146"/>
      <c r="AC113" s="146"/>
      <c r="AD113" s="146"/>
      <c r="AE113" s="146"/>
      <c r="AF113" s="146"/>
      <c r="AG113" s="146" t="s">
        <v>168</v>
      </c>
      <c r="AH113" s="146">
        <v>0</v>
      </c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ht="22.5" outlineLevel="1" x14ac:dyDescent="0.2">
      <c r="A114" s="169">
        <v>44</v>
      </c>
      <c r="B114" s="170" t="s">
        <v>425</v>
      </c>
      <c r="C114" s="182" t="s">
        <v>426</v>
      </c>
      <c r="D114" s="171" t="s">
        <v>161</v>
      </c>
      <c r="E114" s="172">
        <v>15.9</v>
      </c>
      <c r="F114" s="173"/>
      <c r="G114" s="174">
        <f>ROUND(E114*F114,2)</f>
        <v>0</v>
      </c>
      <c r="H114" s="157">
        <v>98.09</v>
      </c>
      <c r="I114" s="156">
        <f>ROUND(E114*H114,2)</f>
        <v>1559.63</v>
      </c>
      <c r="J114" s="157">
        <v>214.41</v>
      </c>
      <c r="K114" s="156">
        <f>ROUND(E114*J114,2)</f>
        <v>3409.12</v>
      </c>
      <c r="L114" s="156">
        <v>21</v>
      </c>
      <c r="M114" s="156">
        <f>G114*(1+L114/100)</f>
        <v>0</v>
      </c>
      <c r="N114" s="155">
        <v>2.5000000000000001E-4</v>
      </c>
      <c r="O114" s="155">
        <f>ROUND(E114*N114,2)</f>
        <v>0</v>
      </c>
      <c r="P114" s="155">
        <v>0</v>
      </c>
      <c r="Q114" s="155">
        <f>ROUND(E114*P114,2)</f>
        <v>0</v>
      </c>
      <c r="R114" s="156"/>
      <c r="S114" s="156" t="s">
        <v>162</v>
      </c>
      <c r="T114" s="156" t="s">
        <v>162</v>
      </c>
      <c r="U114" s="156">
        <v>0.38</v>
      </c>
      <c r="V114" s="156">
        <f>ROUND(E114*U114,2)</f>
        <v>6.04</v>
      </c>
      <c r="W114" s="156"/>
      <c r="X114" s="156" t="s">
        <v>164</v>
      </c>
      <c r="Y114" s="156" t="s">
        <v>165</v>
      </c>
      <c r="Z114" s="146"/>
      <c r="AA114" s="146"/>
      <c r="AB114" s="146"/>
      <c r="AC114" s="146"/>
      <c r="AD114" s="146"/>
      <c r="AE114" s="146"/>
      <c r="AF114" s="146"/>
      <c r="AG114" s="146" t="s">
        <v>166</v>
      </c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2" x14ac:dyDescent="0.2">
      <c r="A115" s="153"/>
      <c r="B115" s="154"/>
      <c r="C115" s="183" t="s">
        <v>419</v>
      </c>
      <c r="D115" s="158"/>
      <c r="E115" s="159">
        <v>15.9</v>
      </c>
      <c r="F115" s="156"/>
      <c r="G115" s="156"/>
      <c r="H115" s="156"/>
      <c r="I115" s="156"/>
      <c r="J115" s="156"/>
      <c r="K115" s="156"/>
      <c r="L115" s="156"/>
      <c r="M115" s="156"/>
      <c r="N115" s="155"/>
      <c r="O115" s="155"/>
      <c r="P115" s="155"/>
      <c r="Q115" s="155"/>
      <c r="R115" s="156"/>
      <c r="S115" s="156"/>
      <c r="T115" s="156"/>
      <c r="U115" s="156"/>
      <c r="V115" s="156"/>
      <c r="W115" s="156"/>
      <c r="X115" s="156"/>
      <c r="Y115" s="156"/>
      <c r="Z115" s="146"/>
      <c r="AA115" s="146"/>
      <c r="AB115" s="146"/>
      <c r="AC115" s="146"/>
      <c r="AD115" s="146"/>
      <c r="AE115" s="146"/>
      <c r="AF115" s="146"/>
      <c r="AG115" s="146" t="s">
        <v>168</v>
      </c>
      <c r="AH115" s="146">
        <v>5</v>
      </c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1" x14ac:dyDescent="0.2">
      <c r="A116" s="169">
        <v>45</v>
      </c>
      <c r="B116" s="170" t="s">
        <v>427</v>
      </c>
      <c r="C116" s="182" t="s">
        <v>428</v>
      </c>
      <c r="D116" s="171" t="s">
        <v>161</v>
      </c>
      <c r="E116" s="172">
        <v>17.489999999999998</v>
      </c>
      <c r="F116" s="173"/>
      <c r="G116" s="174">
        <f>ROUND(E116*F116,2)</f>
        <v>0</v>
      </c>
      <c r="H116" s="157">
        <v>424</v>
      </c>
      <c r="I116" s="156">
        <f>ROUND(E116*H116,2)</f>
        <v>7415.76</v>
      </c>
      <c r="J116" s="157">
        <v>0</v>
      </c>
      <c r="K116" s="156">
        <f>ROUND(E116*J116,2)</f>
        <v>0</v>
      </c>
      <c r="L116" s="156">
        <v>21</v>
      </c>
      <c r="M116" s="156">
        <f>G116*(1+L116/100)</f>
        <v>0</v>
      </c>
      <c r="N116" s="155">
        <v>7.0000000000000001E-3</v>
      </c>
      <c r="O116" s="155">
        <f>ROUND(E116*N116,2)</f>
        <v>0.12</v>
      </c>
      <c r="P116" s="155">
        <v>0</v>
      </c>
      <c r="Q116" s="155">
        <f>ROUND(E116*P116,2)</f>
        <v>0</v>
      </c>
      <c r="R116" s="156" t="s">
        <v>253</v>
      </c>
      <c r="S116" s="156" t="s">
        <v>162</v>
      </c>
      <c r="T116" s="156" t="s">
        <v>162</v>
      </c>
      <c r="U116" s="156">
        <v>0</v>
      </c>
      <c r="V116" s="156">
        <f>ROUND(E116*U116,2)</f>
        <v>0</v>
      </c>
      <c r="W116" s="156"/>
      <c r="X116" s="156" t="s">
        <v>254</v>
      </c>
      <c r="Y116" s="156" t="s">
        <v>165</v>
      </c>
      <c r="Z116" s="146"/>
      <c r="AA116" s="146"/>
      <c r="AB116" s="146"/>
      <c r="AC116" s="146"/>
      <c r="AD116" s="146"/>
      <c r="AE116" s="146"/>
      <c r="AF116" s="146"/>
      <c r="AG116" s="146" t="s">
        <v>255</v>
      </c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2" x14ac:dyDescent="0.2">
      <c r="A117" s="153"/>
      <c r="B117" s="154"/>
      <c r="C117" s="183" t="s">
        <v>429</v>
      </c>
      <c r="D117" s="158"/>
      <c r="E117" s="159">
        <v>17.489999999999998</v>
      </c>
      <c r="F117" s="156"/>
      <c r="G117" s="156"/>
      <c r="H117" s="156"/>
      <c r="I117" s="156"/>
      <c r="J117" s="156"/>
      <c r="K117" s="156"/>
      <c r="L117" s="156"/>
      <c r="M117" s="156"/>
      <c r="N117" s="155"/>
      <c r="O117" s="155"/>
      <c r="P117" s="155"/>
      <c r="Q117" s="155"/>
      <c r="R117" s="156"/>
      <c r="S117" s="156"/>
      <c r="T117" s="156"/>
      <c r="U117" s="156"/>
      <c r="V117" s="156"/>
      <c r="W117" s="156"/>
      <c r="X117" s="156"/>
      <c r="Y117" s="156"/>
      <c r="Z117" s="146"/>
      <c r="AA117" s="146"/>
      <c r="AB117" s="146"/>
      <c r="AC117" s="146"/>
      <c r="AD117" s="146"/>
      <c r="AE117" s="146"/>
      <c r="AF117" s="146"/>
      <c r="AG117" s="146" t="s">
        <v>168</v>
      </c>
      <c r="AH117" s="146">
        <v>5</v>
      </c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1" x14ac:dyDescent="0.2">
      <c r="A118" s="175">
        <v>46</v>
      </c>
      <c r="B118" s="176" t="s">
        <v>430</v>
      </c>
      <c r="C118" s="184" t="s">
        <v>431</v>
      </c>
      <c r="D118" s="177" t="s">
        <v>0</v>
      </c>
      <c r="E118" s="178">
        <v>218.42310000000001</v>
      </c>
      <c r="F118" s="179"/>
      <c r="G118" s="180">
        <f>ROUND(E118*F118,2)</f>
        <v>0</v>
      </c>
      <c r="H118" s="157">
        <v>0</v>
      </c>
      <c r="I118" s="156">
        <f>ROUND(E118*H118,2)</f>
        <v>0</v>
      </c>
      <c r="J118" s="157">
        <v>0.95</v>
      </c>
      <c r="K118" s="156">
        <f>ROUND(E118*J118,2)</f>
        <v>207.5</v>
      </c>
      <c r="L118" s="156">
        <v>21</v>
      </c>
      <c r="M118" s="156">
        <f>G118*(1+L118/100)</f>
        <v>0</v>
      </c>
      <c r="N118" s="155">
        <v>0</v>
      </c>
      <c r="O118" s="155">
        <f>ROUND(E118*N118,2)</f>
        <v>0</v>
      </c>
      <c r="P118" s="155">
        <v>0</v>
      </c>
      <c r="Q118" s="155">
        <f>ROUND(E118*P118,2)</f>
        <v>0</v>
      </c>
      <c r="R118" s="156"/>
      <c r="S118" s="156" t="s">
        <v>162</v>
      </c>
      <c r="T118" s="156" t="s">
        <v>162</v>
      </c>
      <c r="U118" s="156">
        <v>0</v>
      </c>
      <c r="V118" s="156">
        <f>ROUND(E118*U118,2)</f>
        <v>0</v>
      </c>
      <c r="W118" s="156"/>
      <c r="X118" s="156" t="s">
        <v>220</v>
      </c>
      <c r="Y118" s="156" t="s">
        <v>165</v>
      </c>
      <c r="Z118" s="146"/>
      <c r="AA118" s="146"/>
      <c r="AB118" s="146"/>
      <c r="AC118" s="146"/>
      <c r="AD118" s="146"/>
      <c r="AE118" s="146"/>
      <c r="AF118" s="146"/>
      <c r="AG118" s="146" t="s">
        <v>221</v>
      </c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x14ac:dyDescent="0.2">
      <c r="A119" s="162" t="s">
        <v>157</v>
      </c>
      <c r="B119" s="163" t="s">
        <v>116</v>
      </c>
      <c r="C119" s="181" t="s">
        <v>117</v>
      </c>
      <c r="D119" s="164"/>
      <c r="E119" s="165"/>
      <c r="F119" s="166"/>
      <c r="G119" s="167">
        <f>SUMIF(AG120:AG139,"&lt;&gt;NOR",G120:G139)</f>
        <v>0</v>
      </c>
      <c r="H119" s="161"/>
      <c r="I119" s="161">
        <f>SUM(I120:I139)</f>
        <v>21003.35</v>
      </c>
      <c r="J119" s="161"/>
      <c r="K119" s="161">
        <f>SUM(K120:K139)</f>
        <v>24454.839999999997</v>
      </c>
      <c r="L119" s="161"/>
      <c r="M119" s="161">
        <f>SUM(M120:M139)</f>
        <v>0</v>
      </c>
      <c r="N119" s="160"/>
      <c r="O119" s="160">
        <f>SUM(O120:O139)</f>
        <v>0.52</v>
      </c>
      <c r="P119" s="160"/>
      <c r="Q119" s="160">
        <f>SUM(Q120:Q139)</f>
        <v>0</v>
      </c>
      <c r="R119" s="161"/>
      <c r="S119" s="161"/>
      <c r="T119" s="161"/>
      <c r="U119" s="161"/>
      <c r="V119" s="161">
        <f>SUM(V120:V139)</f>
        <v>39.309999999999995</v>
      </c>
      <c r="W119" s="161"/>
      <c r="X119" s="161"/>
      <c r="Y119" s="161"/>
      <c r="AG119" t="s">
        <v>158</v>
      </c>
    </row>
    <row r="120" spans="1:60" outlineLevel="1" x14ac:dyDescent="0.2">
      <c r="A120" s="169">
        <v>47</v>
      </c>
      <c r="B120" s="170" t="s">
        <v>432</v>
      </c>
      <c r="C120" s="182" t="s">
        <v>433</v>
      </c>
      <c r="D120" s="171" t="s">
        <v>161</v>
      </c>
      <c r="E120" s="172">
        <v>23.524799999999999</v>
      </c>
      <c r="F120" s="173"/>
      <c r="G120" s="174">
        <f>ROUND(E120*F120,2)</f>
        <v>0</v>
      </c>
      <c r="H120" s="157">
        <v>0</v>
      </c>
      <c r="I120" s="156">
        <f>ROUND(E120*H120,2)</f>
        <v>0</v>
      </c>
      <c r="J120" s="157">
        <v>186</v>
      </c>
      <c r="K120" s="156">
        <f>ROUND(E120*J120,2)</f>
        <v>4375.6099999999997</v>
      </c>
      <c r="L120" s="156">
        <v>21</v>
      </c>
      <c r="M120" s="156">
        <f>G120*(1+L120/100)</f>
        <v>0</v>
      </c>
      <c r="N120" s="155">
        <v>0</v>
      </c>
      <c r="O120" s="155">
        <f>ROUND(E120*N120,2)</f>
        <v>0</v>
      </c>
      <c r="P120" s="155">
        <v>0</v>
      </c>
      <c r="Q120" s="155">
        <f>ROUND(E120*P120,2)</f>
        <v>0</v>
      </c>
      <c r="R120" s="156"/>
      <c r="S120" s="156" t="s">
        <v>162</v>
      </c>
      <c r="T120" s="156" t="s">
        <v>162</v>
      </c>
      <c r="U120" s="156">
        <v>0.33</v>
      </c>
      <c r="V120" s="156">
        <f>ROUND(E120*U120,2)</f>
        <v>7.76</v>
      </c>
      <c r="W120" s="156"/>
      <c r="X120" s="156" t="s">
        <v>164</v>
      </c>
      <c r="Y120" s="156" t="s">
        <v>165</v>
      </c>
      <c r="Z120" s="146"/>
      <c r="AA120" s="146"/>
      <c r="AB120" s="146"/>
      <c r="AC120" s="146"/>
      <c r="AD120" s="146"/>
      <c r="AE120" s="146"/>
      <c r="AF120" s="146"/>
      <c r="AG120" s="146" t="s">
        <v>197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2" x14ac:dyDescent="0.2">
      <c r="A121" s="153"/>
      <c r="B121" s="154"/>
      <c r="C121" s="183" t="s">
        <v>434</v>
      </c>
      <c r="D121" s="158"/>
      <c r="E121" s="159">
        <v>17.1248</v>
      </c>
      <c r="F121" s="156"/>
      <c r="G121" s="156"/>
      <c r="H121" s="156"/>
      <c r="I121" s="156"/>
      <c r="J121" s="156"/>
      <c r="K121" s="156"/>
      <c r="L121" s="156"/>
      <c r="M121" s="156"/>
      <c r="N121" s="155"/>
      <c r="O121" s="155"/>
      <c r="P121" s="155"/>
      <c r="Q121" s="155"/>
      <c r="R121" s="156"/>
      <c r="S121" s="156"/>
      <c r="T121" s="156"/>
      <c r="U121" s="156"/>
      <c r="V121" s="156"/>
      <c r="W121" s="156"/>
      <c r="X121" s="156"/>
      <c r="Y121" s="156"/>
      <c r="Z121" s="146"/>
      <c r="AA121" s="146"/>
      <c r="AB121" s="146"/>
      <c r="AC121" s="146"/>
      <c r="AD121" s="146"/>
      <c r="AE121" s="146"/>
      <c r="AF121" s="146"/>
      <c r="AG121" s="146" t="s">
        <v>168</v>
      </c>
      <c r="AH121" s="146">
        <v>0</v>
      </c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3" x14ac:dyDescent="0.2">
      <c r="A122" s="153"/>
      <c r="B122" s="154"/>
      <c r="C122" s="183" t="s">
        <v>435</v>
      </c>
      <c r="D122" s="158"/>
      <c r="E122" s="159">
        <v>8.9600000000000009</v>
      </c>
      <c r="F122" s="156"/>
      <c r="G122" s="156"/>
      <c r="H122" s="156"/>
      <c r="I122" s="156"/>
      <c r="J122" s="156"/>
      <c r="K122" s="156"/>
      <c r="L122" s="156"/>
      <c r="M122" s="156"/>
      <c r="N122" s="155"/>
      <c r="O122" s="155"/>
      <c r="P122" s="155"/>
      <c r="Q122" s="155"/>
      <c r="R122" s="156"/>
      <c r="S122" s="156"/>
      <c r="T122" s="156"/>
      <c r="U122" s="156"/>
      <c r="V122" s="156"/>
      <c r="W122" s="156"/>
      <c r="X122" s="156"/>
      <c r="Y122" s="156"/>
      <c r="Z122" s="146"/>
      <c r="AA122" s="146"/>
      <c r="AB122" s="146"/>
      <c r="AC122" s="146"/>
      <c r="AD122" s="146"/>
      <c r="AE122" s="146"/>
      <c r="AF122" s="146"/>
      <c r="AG122" s="146" t="s">
        <v>168</v>
      </c>
      <c r="AH122" s="146">
        <v>0</v>
      </c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outlineLevel="3" x14ac:dyDescent="0.2">
      <c r="A123" s="153"/>
      <c r="B123" s="154"/>
      <c r="C123" s="183" t="s">
        <v>332</v>
      </c>
      <c r="D123" s="158"/>
      <c r="E123" s="159">
        <v>-2.56</v>
      </c>
      <c r="F123" s="156"/>
      <c r="G123" s="156"/>
      <c r="H123" s="156"/>
      <c r="I123" s="156"/>
      <c r="J123" s="156"/>
      <c r="K123" s="156"/>
      <c r="L123" s="156"/>
      <c r="M123" s="156"/>
      <c r="N123" s="155"/>
      <c r="O123" s="155"/>
      <c r="P123" s="155"/>
      <c r="Q123" s="155"/>
      <c r="R123" s="156"/>
      <c r="S123" s="156"/>
      <c r="T123" s="156"/>
      <c r="U123" s="156"/>
      <c r="V123" s="156"/>
      <c r="W123" s="156"/>
      <c r="X123" s="156"/>
      <c r="Y123" s="156"/>
      <c r="Z123" s="146"/>
      <c r="AA123" s="146"/>
      <c r="AB123" s="146"/>
      <c r="AC123" s="146"/>
      <c r="AD123" s="146"/>
      <c r="AE123" s="146"/>
      <c r="AF123" s="146"/>
      <c r="AG123" s="146" t="s">
        <v>168</v>
      </c>
      <c r="AH123" s="146">
        <v>0</v>
      </c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outlineLevel="1" x14ac:dyDescent="0.2">
      <c r="A124" s="169">
        <v>48</v>
      </c>
      <c r="B124" s="170" t="s">
        <v>436</v>
      </c>
      <c r="C124" s="182" t="s">
        <v>437</v>
      </c>
      <c r="D124" s="171" t="s">
        <v>161</v>
      </c>
      <c r="E124" s="172">
        <v>23.524799999999999</v>
      </c>
      <c r="F124" s="173"/>
      <c r="G124" s="174">
        <f>ROUND(E124*F124,2)</f>
        <v>0</v>
      </c>
      <c r="H124" s="157">
        <v>25.73</v>
      </c>
      <c r="I124" s="156">
        <f>ROUND(E124*H124,2)</f>
        <v>605.29</v>
      </c>
      <c r="J124" s="157">
        <v>28.17</v>
      </c>
      <c r="K124" s="156">
        <f>ROUND(E124*J124,2)</f>
        <v>662.69</v>
      </c>
      <c r="L124" s="156">
        <v>21</v>
      </c>
      <c r="M124" s="156">
        <f>G124*(1+L124/100)</f>
        <v>0</v>
      </c>
      <c r="N124" s="155">
        <v>2.1000000000000001E-4</v>
      </c>
      <c r="O124" s="155">
        <f>ROUND(E124*N124,2)</f>
        <v>0</v>
      </c>
      <c r="P124" s="155">
        <v>0</v>
      </c>
      <c r="Q124" s="155">
        <f>ROUND(E124*P124,2)</f>
        <v>0</v>
      </c>
      <c r="R124" s="156"/>
      <c r="S124" s="156" t="s">
        <v>162</v>
      </c>
      <c r="T124" s="156" t="s">
        <v>162</v>
      </c>
      <c r="U124" s="156">
        <v>0.05</v>
      </c>
      <c r="V124" s="156">
        <f>ROUND(E124*U124,2)</f>
        <v>1.18</v>
      </c>
      <c r="W124" s="156"/>
      <c r="X124" s="156" t="s">
        <v>164</v>
      </c>
      <c r="Y124" s="156" t="s">
        <v>165</v>
      </c>
      <c r="Z124" s="146"/>
      <c r="AA124" s="146"/>
      <c r="AB124" s="146"/>
      <c r="AC124" s="146"/>
      <c r="AD124" s="146"/>
      <c r="AE124" s="146"/>
      <c r="AF124" s="146"/>
      <c r="AG124" s="146" t="s">
        <v>166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2" x14ac:dyDescent="0.2">
      <c r="A125" s="153"/>
      <c r="B125" s="154"/>
      <c r="C125" s="183" t="s">
        <v>438</v>
      </c>
      <c r="D125" s="158"/>
      <c r="E125" s="159">
        <v>23.524799999999999</v>
      </c>
      <c r="F125" s="156"/>
      <c r="G125" s="156"/>
      <c r="H125" s="156"/>
      <c r="I125" s="156"/>
      <c r="J125" s="156"/>
      <c r="K125" s="156"/>
      <c r="L125" s="156"/>
      <c r="M125" s="156"/>
      <c r="N125" s="155"/>
      <c r="O125" s="155"/>
      <c r="P125" s="155"/>
      <c r="Q125" s="155"/>
      <c r="R125" s="156"/>
      <c r="S125" s="156"/>
      <c r="T125" s="156"/>
      <c r="U125" s="156"/>
      <c r="V125" s="156"/>
      <c r="W125" s="156"/>
      <c r="X125" s="156"/>
      <c r="Y125" s="156"/>
      <c r="Z125" s="146"/>
      <c r="AA125" s="146"/>
      <c r="AB125" s="146"/>
      <c r="AC125" s="146"/>
      <c r="AD125" s="146"/>
      <c r="AE125" s="146"/>
      <c r="AF125" s="146"/>
      <c r="AG125" s="146" t="s">
        <v>168</v>
      </c>
      <c r="AH125" s="146">
        <v>5</v>
      </c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1" x14ac:dyDescent="0.2">
      <c r="A126" s="169">
        <v>49</v>
      </c>
      <c r="B126" s="170" t="s">
        <v>439</v>
      </c>
      <c r="C126" s="182" t="s">
        <v>440</v>
      </c>
      <c r="D126" s="171" t="s">
        <v>161</v>
      </c>
      <c r="E126" s="172">
        <v>23.524799999999999</v>
      </c>
      <c r="F126" s="173"/>
      <c r="G126" s="174">
        <f>ROUND(E126*F126,2)</f>
        <v>0</v>
      </c>
      <c r="H126" s="157">
        <v>127.03</v>
      </c>
      <c r="I126" s="156">
        <f>ROUND(E126*H126,2)</f>
        <v>2988.36</v>
      </c>
      <c r="J126" s="157">
        <v>703.97</v>
      </c>
      <c r="K126" s="156">
        <f>ROUND(E126*J126,2)</f>
        <v>16560.75</v>
      </c>
      <c r="L126" s="156">
        <v>21</v>
      </c>
      <c r="M126" s="156">
        <f>G126*(1+L126/100)</f>
        <v>0</v>
      </c>
      <c r="N126" s="155">
        <v>4.8300000000000001E-3</v>
      </c>
      <c r="O126" s="155">
        <f>ROUND(E126*N126,2)</f>
        <v>0.11</v>
      </c>
      <c r="P126" s="155">
        <v>0</v>
      </c>
      <c r="Q126" s="155">
        <f>ROUND(E126*P126,2)</f>
        <v>0</v>
      </c>
      <c r="R126" s="156"/>
      <c r="S126" s="156" t="s">
        <v>162</v>
      </c>
      <c r="T126" s="156" t="s">
        <v>162</v>
      </c>
      <c r="U126" s="156">
        <v>1.242</v>
      </c>
      <c r="V126" s="156">
        <f>ROUND(E126*U126,2)</f>
        <v>29.22</v>
      </c>
      <c r="W126" s="156"/>
      <c r="X126" s="156" t="s">
        <v>164</v>
      </c>
      <c r="Y126" s="156" t="s">
        <v>165</v>
      </c>
      <c r="Z126" s="146"/>
      <c r="AA126" s="146"/>
      <c r="AB126" s="146"/>
      <c r="AC126" s="146"/>
      <c r="AD126" s="146"/>
      <c r="AE126" s="146"/>
      <c r="AF126" s="146"/>
      <c r="AG126" s="146" t="s">
        <v>197</v>
      </c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outlineLevel="2" x14ac:dyDescent="0.2">
      <c r="A127" s="153"/>
      <c r="B127" s="154"/>
      <c r="C127" s="183" t="s">
        <v>438</v>
      </c>
      <c r="D127" s="158"/>
      <c r="E127" s="159">
        <v>23.524799999999999</v>
      </c>
      <c r="F127" s="156"/>
      <c r="G127" s="156"/>
      <c r="H127" s="156"/>
      <c r="I127" s="156"/>
      <c r="J127" s="156"/>
      <c r="K127" s="156"/>
      <c r="L127" s="156"/>
      <c r="M127" s="156"/>
      <c r="N127" s="155"/>
      <c r="O127" s="155"/>
      <c r="P127" s="155"/>
      <c r="Q127" s="155"/>
      <c r="R127" s="156"/>
      <c r="S127" s="156"/>
      <c r="T127" s="156"/>
      <c r="U127" s="156"/>
      <c r="V127" s="156"/>
      <c r="W127" s="156"/>
      <c r="X127" s="156"/>
      <c r="Y127" s="156"/>
      <c r="Z127" s="146"/>
      <c r="AA127" s="146"/>
      <c r="AB127" s="146"/>
      <c r="AC127" s="146"/>
      <c r="AD127" s="146"/>
      <c r="AE127" s="146"/>
      <c r="AF127" s="146"/>
      <c r="AG127" s="146" t="s">
        <v>168</v>
      </c>
      <c r="AH127" s="146">
        <v>5</v>
      </c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outlineLevel="1" x14ac:dyDescent="0.2">
      <c r="A128" s="169">
        <v>50</v>
      </c>
      <c r="B128" s="170" t="s">
        <v>441</v>
      </c>
      <c r="C128" s="182" t="s">
        <v>442</v>
      </c>
      <c r="D128" s="171" t="s">
        <v>161</v>
      </c>
      <c r="E128" s="172">
        <v>23.524799999999999</v>
      </c>
      <c r="F128" s="173"/>
      <c r="G128" s="174">
        <f>ROUND(E128*F128,2)</f>
        <v>0</v>
      </c>
      <c r="H128" s="157">
        <v>5.3</v>
      </c>
      <c r="I128" s="156">
        <f>ROUND(E128*H128,2)</f>
        <v>124.68</v>
      </c>
      <c r="J128" s="157">
        <v>0</v>
      </c>
      <c r="K128" s="156">
        <f>ROUND(E128*J128,2)</f>
        <v>0</v>
      </c>
      <c r="L128" s="156">
        <v>21</v>
      </c>
      <c r="M128" s="156">
        <f>G128*(1+L128/100)</f>
        <v>0</v>
      </c>
      <c r="N128" s="155">
        <v>4.0000000000000002E-4</v>
      </c>
      <c r="O128" s="155">
        <f>ROUND(E128*N128,2)</f>
        <v>0.01</v>
      </c>
      <c r="P128" s="155">
        <v>0</v>
      </c>
      <c r="Q128" s="155">
        <f>ROUND(E128*P128,2)</f>
        <v>0</v>
      </c>
      <c r="R128" s="156"/>
      <c r="S128" s="156" t="s">
        <v>162</v>
      </c>
      <c r="T128" s="156" t="s">
        <v>162</v>
      </c>
      <c r="U128" s="156">
        <v>0</v>
      </c>
      <c r="V128" s="156">
        <f>ROUND(E128*U128,2)</f>
        <v>0</v>
      </c>
      <c r="W128" s="156"/>
      <c r="X128" s="156" t="s">
        <v>164</v>
      </c>
      <c r="Y128" s="156" t="s">
        <v>165</v>
      </c>
      <c r="Z128" s="146"/>
      <c r="AA128" s="146"/>
      <c r="AB128" s="146"/>
      <c r="AC128" s="146"/>
      <c r="AD128" s="146"/>
      <c r="AE128" s="146"/>
      <c r="AF128" s="146"/>
      <c r="AG128" s="146" t="s">
        <v>166</v>
      </c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2" x14ac:dyDescent="0.2">
      <c r="A129" s="153"/>
      <c r="B129" s="154"/>
      <c r="C129" s="183" t="s">
        <v>438</v>
      </c>
      <c r="D129" s="158"/>
      <c r="E129" s="159">
        <v>23.524799999999999</v>
      </c>
      <c r="F129" s="156"/>
      <c r="G129" s="156"/>
      <c r="H129" s="156"/>
      <c r="I129" s="156"/>
      <c r="J129" s="156"/>
      <c r="K129" s="156"/>
      <c r="L129" s="156"/>
      <c r="M129" s="156"/>
      <c r="N129" s="155"/>
      <c r="O129" s="155"/>
      <c r="P129" s="155"/>
      <c r="Q129" s="155"/>
      <c r="R129" s="156"/>
      <c r="S129" s="156"/>
      <c r="T129" s="156"/>
      <c r="U129" s="156"/>
      <c r="V129" s="156"/>
      <c r="W129" s="156"/>
      <c r="X129" s="156"/>
      <c r="Y129" s="156"/>
      <c r="Z129" s="146"/>
      <c r="AA129" s="146"/>
      <c r="AB129" s="146"/>
      <c r="AC129" s="146"/>
      <c r="AD129" s="146"/>
      <c r="AE129" s="146"/>
      <c r="AF129" s="146"/>
      <c r="AG129" s="146" t="s">
        <v>168</v>
      </c>
      <c r="AH129" s="146">
        <v>5</v>
      </c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ht="22.5" outlineLevel="1" x14ac:dyDescent="0.2">
      <c r="A130" s="169">
        <v>51</v>
      </c>
      <c r="B130" s="170" t="s">
        <v>443</v>
      </c>
      <c r="C130" s="182" t="s">
        <v>444</v>
      </c>
      <c r="D130" s="171" t="s">
        <v>181</v>
      </c>
      <c r="E130" s="172">
        <v>9.6</v>
      </c>
      <c r="F130" s="173"/>
      <c r="G130" s="174">
        <f>ROUND(E130*F130,2)</f>
        <v>0</v>
      </c>
      <c r="H130" s="157">
        <v>0</v>
      </c>
      <c r="I130" s="156">
        <f>ROUND(E130*H130,2)</f>
        <v>0</v>
      </c>
      <c r="J130" s="157">
        <v>67.7</v>
      </c>
      <c r="K130" s="156">
        <f>ROUND(E130*J130,2)</f>
        <v>649.91999999999996</v>
      </c>
      <c r="L130" s="156">
        <v>21</v>
      </c>
      <c r="M130" s="156">
        <f>G130*(1+L130/100)</f>
        <v>0</v>
      </c>
      <c r="N130" s="155">
        <v>0</v>
      </c>
      <c r="O130" s="155">
        <f>ROUND(E130*N130,2)</f>
        <v>0</v>
      </c>
      <c r="P130" s="155">
        <v>0</v>
      </c>
      <c r="Q130" s="155">
        <f>ROUND(E130*P130,2)</f>
        <v>0</v>
      </c>
      <c r="R130" s="156"/>
      <c r="S130" s="156" t="s">
        <v>162</v>
      </c>
      <c r="T130" s="156" t="s">
        <v>162</v>
      </c>
      <c r="U130" s="156">
        <v>0.12</v>
      </c>
      <c r="V130" s="156">
        <f>ROUND(E130*U130,2)</f>
        <v>1.1499999999999999</v>
      </c>
      <c r="W130" s="156"/>
      <c r="X130" s="156" t="s">
        <v>164</v>
      </c>
      <c r="Y130" s="156" t="s">
        <v>165</v>
      </c>
      <c r="Z130" s="146"/>
      <c r="AA130" s="146"/>
      <c r="AB130" s="146"/>
      <c r="AC130" s="146"/>
      <c r="AD130" s="146"/>
      <c r="AE130" s="146"/>
      <c r="AF130" s="146"/>
      <c r="AG130" s="146" t="s">
        <v>166</v>
      </c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2" x14ac:dyDescent="0.2">
      <c r="A131" s="153"/>
      <c r="B131" s="154"/>
      <c r="C131" s="183" t="s">
        <v>397</v>
      </c>
      <c r="D131" s="158"/>
      <c r="E131" s="159">
        <v>8.8000000000000007</v>
      </c>
      <c r="F131" s="156"/>
      <c r="G131" s="156"/>
      <c r="H131" s="156"/>
      <c r="I131" s="156"/>
      <c r="J131" s="156"/>
      <c r="K131" s="156"/>
      <c r="L131" s="156"/>
      <c r="M131" s="156"/>
      <c r="N131" s="155"/>
      <c r="O131" s="155"/>
      <c r="P131" s="155"/>
      <c r="Q131" s="155"/>
      <c r="R131" s="156"/>
      <c r="S131" s="156"/>
      <c r="T131" s="156"/>
      <c r="U131" s="156"/>
      <c r="V131" s="156"/>
      <c r="W131" s="156"/>
      <c r="X131" s="156"/>
      <c r="Y131" s="156"/>
      <c r="Z131" s="146"/>
      <c r="AA131" s="146"/>
      <c r="AB131" s="146"/>
      <c r="AC131" s="146"/>
      <c r="AD131" s="146"/>
      <c r="AE131" s="146"/>
      <c r="AF131" s="146"/>
      <c r="AG131" s="146" t="s">
        <v>168</v>
      </c>
      <c r="AH131" s="146">
        <v>0</v>
      </c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outlineLevel="3" x14ac:dyDescent="0.2">
      <c r="A132" s="153"/>
      <c r="B132" s="154"/>
      <c r="C132" s="183" t="s">
        <v>445</v>
      </c>
      <c r="D132" s="158"/>
      <c r="E132" s="159">
        <v>0.8</v>
      </c>
      <c r="F132" s="156"/>
      <c r="G132" s="156"/>
      <c r="H132" s="156"/>
      <c r="I132" s="156"/>
      <c r="J132" s="156"/>
      <c r="K132" s="156"/>
      <c r="L132" s="156"/>
      <c r="M132" s="156"/>
      <c r="N132" s="155"/>
      <c r="O132" s="155"/>
      <c r="P132" s="155"/>
      <c r="Q132" s="155"/>
      <c r="R132" s="156"/>
      <c r="S132" s="156"/>
      <c r="T132" s="156"/>
      <c r="U132" s="156"/>
      <c r="V132" s="156"/>
      <c r="W132" s="156"/>
      <c r="X132" s="156"/>
      <c r="Y132" s="156"/>
      <c r="Z132" s="146"/>
      <c r="AA132" s="146"/>
      <c r="AB132" s="146"/>
      <c r="AC132" s="146"/>
      <c r="AD132" s="146"/>
      <c r="AE132" s="146"/>
      <c r="AF132" s="146"/>
      <c r="AG132" s="146" t="s">
        <v>168</v>
      </c>
      <c r="AH132" s="146">
        <v>0</v>
      </c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outlineLevel="1" x14ac:dyDescent="0.2">
      <c r="A133" s="169">
        <v>52</v>
      </c>
      <c r="B133" s="170" t="s">
        <v>446</v>
      </c>
      <c r="C133" s="182" t="s">
        <v>447</v>
      </c>
      <c r="D133" s="171" t="s">
        <v>261</v>
      </c>
      <c r="E133" s="172">
        <v>74.103120000000004</v>
      </c>
      <c r="F133" s="173"/>
      <c r="G133" s="174">
        <f>ROUND(E133*F133,2)</f>
        <v>0</v>
      </c>
      <c r="H133" s="157">
        <v>57.9</v>
      </c>
      <c r="I133" s="156">
        <f>ROUND(E133*H133,2)</f>
        <v>4290.57</v>
      </c>
      <c r="J133" s="157">
        <v>0</v>
      </c>
      <c r="K133" s="156">
        <f>ROUND(E133*J133,2)</f>
        <v>0</v>
      </c>
      <c r="L133" s="156">
        <v>21</v>
      </c>
      <c r="M133" s="156">
        <f>G133*(1+L133/100)</f>
        <v>0</v>
      </c>
      <c r="N133" s="155">
        <v>1E-3</v>
      </c>
      <c r="O133" s="155">
        <f>ROUND(E133*N133,2)</f>
        <v>7.0000000000000007E-2</v>
      </c>
      <c r="P133" s="155">
        <v>0</v>
      </c>
      <c r="Q133" s="155">
        <f>ROUND(E133*P133,2)</f>
        <v>0</v>
      </c>
      <c r="R133" s="156" t="s">
        <v>253</v>
      </c>
      <c r="S133" s="156" t="s">
        <v>162</v>
      </c>
      <c r="T133" s="156" t="s">
        <v>162</v>
      </c>
      <c r="U133" s="156">
        <v>0</v>
      </c>
      <c r="V133" s="156">
        <f>ROUND(E133*U133,2)</f>
        <v>0</v>
      </c>
      <c r="W133" s="156"/>
      <c r="X133" s="156" t="s">
        <v>254</v>
      </c>
      <c r="Y133" s="156" t="s">
        <v>165</v>
      </c>
      <c r="Z133" s="146"/>
      <c r="AA133" s="146"/>
      <c r="AB133" s="146"/>
      <c r="AC133" s="146"/>
      <c r="AD133" s="146"/>
      <c r="AE133" s="146"/>
      <c r="AF133" s="146"/>
      <c r="AG133" s="146" t="s">
        <v>384</v>
      </c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2" x14ac:dyDescent="0.2">
      <c r="A134" s="153"/>
      <c r="B134" s="154"/>
      <c r="C134" s="183" t="s">
        <v>448</v>
      </c>
      <c r="D134" s="158"/>
      <c r="E134" s="159">
        <v>74.103120000000004</v>
      </c>
      <c r="F134" s="156"/>
      <c r="G134" s="156"/>
      <c r="H134" s="156"/>
      <c r="I134" s="156"/>
      <c r="J134" s="156"/>
      <c r="K134" s="156"/>
      <c r="L134" s="156"/>
      <c r="M134" s="156"/>
      <c r="N134" s="155"/>
      <c r="O134" s="155"/>
      <c r="P134" s="155"/>
      <c r="Q134" s="155"/>
      <c r="R134" s="156"/>
      <c r="S134" s="156"/>
      <c r="T134" s="156"/>
      <c r="U134" s="156"/>
      <c r="V134" s="156"/>
      <c r="W134" s="156"/>
      <c r="X134" s="156"/>
      <c r="Y134" s="156"/>
      <c r="Z134" s="146"/>
      <c r="AA134" s="146"/>
      <c r="AB134" s="146"/>
      <c r="AC134" s="146"/>
      <c r="AD134" s="146"/>
      <c r="AE134" s="146"/>
      <c r="AF134" s="146"/>
      <c r="AG134" s="146" t="s">
        <v>168</v>
      </c>
      <c r="AH134" s="146">
        <v>5</v>
      </c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1" x14ac:dyDescent="0.2">
      <c r="A135" s="169">
        <v>53</v>
      </c>
      <c r="B135" s="170" t="s">
        <v>449</v>
      </c>
      <c r="C135" s="182" t="s">
        <v>450</v>
      </c>
      <c r="D135" s="171" t="s">
        <v>181</v>
      </c>
      <c r="E135" s="172">
        <v>11.52</v>
      </c>
      <c r="F135" s="173"/>
      <c r="G135" s="174">
        <f>ROUND(E135*F135,2)</f>
        <v>0</v>
      </c>
      <c r="H135" s="157">
        <v>17.2</v>
      </c>
      <c r="I135" s="156">
        <f>ROUND(E135*H135,2)</f>
        <v>198.14</v>
      </c>
      <c r="J135" s="157">
        <v>0</v>
      </c>
      <c r="K135" s="156">
        <f>ROUND(E135*J135,2)</f>
        <v>0</v>
      </c>
      <c r="L135" s="156">
        <v>21</v>
      </c>
      <c r="M135" s="156">
        <f>G135*(1+L135/100)</f>
        <v>0</v>
      </c>
      <c r="N135" s="155">
        <v>2.2000000000000001E-4</v>
      </c>
      <c r="O135" s="155">
        <f>ROUND(E135*N135,2)</f>
        <v>0</v>
      </c>
      <c r="P135" s="155">
        <v>0</v>
      </c>
      <c r="Q135" s="155">
        <f>ROUND(E135*P135,2)</f>
        <v>0</v>
      </c>
      <c r="R135" s="156" t="s">
        <v>253</v>
      </c>
      <c r="S135" s="156" t="s">
        <v>451</v>
      </c>
      <c r="T135" s="156" t="s">
        <v>451</v>
      </c>
      <c r="U135" s="156">
        <v>0</v>
      </c>
      <c r="V135" s="156">
        <f>ROUND(E135*U135,2)</f>
        <v>0</v>
      </c>
      <c r="W135" s="156"/>
      <c r="X135" s="156" t="s">
        <v>254</v>
      </c>
      <c r="Y135" s="156" t="s">
        <v>165</v>
      </c>
      <c r="Z135" s="146"/>
      <c r="AA135" s="146"/>
      <c r="AB135" s="146"/>
      <c r="AC135" s="146"/>
      <c r="AD135" s="146"/>
      <c r="AE135" s="146"/>
      <c r="AF135" s="146"/>
      <c r="AG135" s="146" t="s">
        <v>384</v>
      </c>
      <c r="AH135" s="146"/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outlineLevel="2" x14ac:dyDescent="0.2">
      <c r="A136" s="153"/>
      <c r="B136" s="154"/>
      <c r="C136" s="183" t="s">
        <v>452</v>
      </c>
      <c r="D136" s="158"/>
      <c r="E136" s="159">
        <v>11.52</v>
      </c>
      <c r="F136" s="156"/>
      <c r="G136" s="156"/>
      <c r="H136" s="156"/>
      <c r="I136" s="156"/>
      <c r="J136" s="156"/>
      <c r="K136" s="156"/>
      <c r="L136" s="156"/>
      <c r="M136" s="156"/>
      <c r="N136" s="155"/>
      <c r="O136" s="155"/>
      <c r="P136" s="155"/>
      <c r="Q136" s="155"/>
      <c r="R136" s="156"/>
      <c r="S136" s="156"/>
      <c r="T136" s="156"/>
      <c r="U136" s="156"/>
      <c r="V136" s="156"/>
      <c r="W136" s="156"/>
      <c r="X136" s="156"/>
      <c r="Y136" s="156"/>
      <c r="Z136" s="146"/>
      <c r="AA136" s="146"/>
      <c r="AB136" s="146"/>
      <c r="AC136" s="146"/>
      <c r="AD136" s="146"/>
      <c r="AE136" s="146"/>
      <c r="AF136" s="146"/>
      <c r="AG136" s="146" t="s">
        <v>168</v>
      </c>
      <c r="AH136" s="146">
        <v>5</v>
      </c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ht="22.5" outlineLevel="1" x14ac:dyDescent="0.2">
      <c r="A137" s="169">
        <v>54</v>
      </c>
      <c r="B137" s="170" t="s">
        <v>453</v>
      </c>
      <c r="C137" s="182" t="s">
        <v>454</v>
      </c>
      <c r="D137" s="171" t="s">
        <v>161</v>
      </c>
      <c r="E137" s="172">
        <v>25.877279999999999</v>
      </c>
      <c r="F137" s="173"/>
      <c r="G137" s="174">
        <f>ROUND(E137*F137,2)</f>
        <v>0</v>
      </c>
      <c r="H137" s="157">
        <v>494.5</v>
      </c>
      <c r="I137" s="156">
        <f>ROUND(E137*H137,2)</f>
        <v>12796.31</v>
      </c>
      <c r="J137" s="157">
        <v>0</v>
      </c>
      <c r="K137" s="156">
        <f>ROUND(E137*J137,2)</f>
        <v>0</v>
      </c>
      <c r="L137" s="156">
        <v>21</v>
      </c>
      <c r="M137" s="156">
        <f>G137*(1+L137/100)</f>
        <v>0</v>
      </c>
      <c r="N137" s="155">
        <v>1.26E-2</v>
      </c>
      <c r="O137" s="155">
        <f>ROUND(E137*N137,2)</f>
        <v>0.33</v>
      </c>
      <c r="P137" s="155">
        <v>0</v>
      </c>
      <c r="Q137" s="155">
        <f>ROUND(E137*P137,2)</f>
        <v>0</v>
      </c>
      <c r="R137" s="156" t="s">
        <v>253</v>
      </c>
      <c r="S137" s="156" t="s">
        <v>162</v>
      </c>
      <c r="T137" s="156" t="s">
        <v>162</v>
      </c>
      <c r="U137" s="156">
        <v>0</v>
      </c>
      <c r="V137" s="156">
        <f>ROUND(E137*U137,2)</f>
        <v>0</v>
      </c>
      <c r="W137" s="156"/>
      <c r="X137" s="156" t="s">
        <v>254</v>
      </c>
      <c r="Y137" s="156" t="s">
        <v>165</v>
      </c>
      <c r="Z137" s="146"/>
      <c r="AA137" s="146"/>
      <c r="AB137" s="146"/>
      <c r="AC137" s="146"/>
      <c r="AD137" s="146"/>
      <c r="AE137" s="146"/>
      <c r="AF137" s="146"/>
      <c r="AG137" s="146" t="s">
        <v>384</v>
      </c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2" x14ac:dyDescent="0.2">
      <c r="A138" s="153"/>
      <c r="B138" s="154"/>
      <c r="C138" s="183" t="s">
        <v>455</v>
      </c>
      <c r="D138" s="158"/>
      <c r="E138" s="159">
        <v>25.877279999999999</v>
      </c>
      <c r="F138" s="156"/>
      <c r="G138" s="156"/>
      <c r="H138" s="156"/>
      <c r="I138" s="156"/>
      <c r="J138" s="156"/>
      <c r="K138" s="156"/>
      <c r="L138" s="156"/>
      <c r="M138" s="156"/>
      <c r="N138" s="155"/>
      <c r="O138" s="155"/>
      <c r="P138" s="155"/>
      <c r="Q138" s="155"/>
      <c r="R138" s="156"/>
      <c r="S138" s="156"/>
      <c r="T138" s="156"/>
      <c r="U138" s="156"/>
      <c r="V138" s="156"/>
      <c r="W138" s="156"/>
      <c r="X138" s="156"/>
      <c r="Y138" s="156"/>
      <c r="Z138" s="146"/>
      <c r="AA138" s="146"/>
      <c r="AB138" s="146"/>
      <c r="AC138" s="146"/>
      <c r="AD138" s="146"/>
      <c r="AE138" s="146"/>
      <c r="AF138" s="146"/>
      <c r="AG138" s="146" t="s">
        <v>168</v>
      </c>
      <c r="AH138" s="146">
        <v>5</v>
      </c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1" x14ac:dyDescent="0.2">
      <c r="A139" s="175">
        <v>55</v>
      </c>
      <c r="B139" s="176" t="s">
        <v>456</v>
      </c>
      <c r="C139" s="184" t="s">
        <v>457</v>
      </c>
      <c r="D139" s="177" t="s">
        <v>0</v>
      </c>
      <c r="E139" s="178">
        <v>432.52330000000001</v>
      </c>
      <c r="F139" s="179"/>
      <c r="G139" s="180">
        <f>ROUND(E139*F139,2)</f>
        <v>0</v>
      </c>
      <c r="H139" s="157">
        <v>0</v>
      </c>
      <c r="I139" s="156">
        <f>ROUND(E139*H139,2)</f>
        <v>0</v>
      </c>
      <c r="J139" s="157">
        <v>5.0999999999999996</v>
      </c>
      <c r="K139" s="156">
        <f>ROUND(E139*J139,2)</f>
        <v>2205.87</v>
      </c>
      <c r="L139" s="156">
        <v>21</v>
      </c>
      <c r="M139" s="156">
        <f>G139*(1+L139/100)</f>
        <v>0</v>
      </c>
      <c r="N139" s="155">
        <v>0</v>
      </c>
      <c r="O139" s="155">
        <f>ROUND(E139*N139,2)</f>
        <v>0</v>
      </c>
      <c r="P139" s="155">
        <v>0</v>
      </c>
      <c r="Q139" s="155">
        <f>ROUND(E139*P139,2)</f>
        <v>0</v>
      </c>
      <c r="R139" s="156"/>
      <c r="S139" s="156" t="s">
        <v>162</v>
      </c>
      <c r="T139" s="156" t="s">
        <v>162</v>
      </c>
      <c r="U139" s="156">
        <v>0</v>
      </c>
      <c r="V139" s="156">
        <f>ROUND(E139*U139,2)</f>
        <v>0</v>
      </c>
      <c r="W139" s="156"/>
      <c r="X139" s="156" t="s">
        <v>220</v>
      </c>
      <c r="Y139" s="156" t="s">
        <v>165</v>
      </c>
      <c r="Z139" s="146"/>
      <c r="AA139" s="146"/>
      <c r="AB139" s="146"/>
      <c r="AC139" s="146"/>
      <c r="AD139" s="146"/>
      <c r="AE139" s="146"/>
      <c r="AF139" s="146"/>
      <c r="AG139" s="146" t="s">
        <v>221</v>
      </c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x14ac:dyDescent="0.2">
      <c r="A140" s="162" t="s">
        <v>157</v>
      </c>
      <c r="B140" s="163" t="s">
        <v>118</v>
      </c>
      <c r="C140" s="181" t="s">
        <v>119</v>
      </c>
      <c r="D140" s="164"/>
      <c r="E140" s="165"/>
      <c r="F140" s="166"/>
      <c r="G140" s="167">
        <f>SUMIF(AG141:AG142,"&lt;&gt;NOR",G141:G142)</f>
        <v>0</v>
      </c>
      <c r="H140" s="161"/>
      <c r="I140" s="161">
        <f>SUM(I141:I142)</f>
        <v>518.20000000000005</v>
      </c>
      <c r="J140" s="161"/>
      <c r="K140" s="161">
        <f>SUM(K141:K142)</f>
        <v>1875.8</v>
      </c>
      <c r="L140" s="161"/>
      <c r="M140" s="161">
        <f>SUM(M141:M142)</f>
        <v>0</v>
      </c>
      <c r="N140" s="160"/>
      <c r="O140" s="160">
        <f>SUM(O141:O142)</f>
        <v>0</v>
      </c>
      <c r="P140" s="160"/>
      <c r="Q140" s="160">
        <f>SUM(Q141:Q142)</f>
        <v>0</v>
      </c>
      <c r="R140" s="161"/>
      <c r="S140" s="161"/>
      <c r="T140" s="161"/>
      <c r="U140" s="161"/>
      <c r="V140" s="161">
        <f>SUM(V141:V142)</f>
        <v>3.47</v>
      </c>
      <c r="W140" s="161"/>
      <c r="X140" s="161"/>
      <c r="Y140" s="161"/>
      <c r="AG140" t="s">
        <v>158</v>
      </c>
    </row>
    <row r="141" spans="1:60" outlineLevel="1" x14ac:dyDescent="0.2">
      <c r="A141" s="169">
        <v>56</v>
      </c>
      <c r="B141" s="170" t="s">
        <v>458</v>
      </c>
      <c r="C141" s="182" t="s">
        <v>459</v>
      </c>
      <c r="D141" s="171" t="s">
        <v>161</v>
      </c>
      <c r="E141" s="172">
        <v>8.4</v>
      </c>
      <c r="F141" s="173"/>
      <c r="G141" s="174">
        <f>ROUND(E141*F141,2)</f>
        <v>0</v>
      </c>
      <c r="H141" s="157">
        <v>61.69</v>
      </c>
      <c r="I141" s="156">
        <f>ROUND(E141*H141,2)</f>
        <v>518.20000000000005</v>
      </c>
      <c r="J141" s="157">
        <v>223.31</v>
      </c>
      <c r="K141" s="156">
        <f>ROUND(E141*J141,2)</f>
        <v>1875.8</v>
      </c>
      <c r="L141" s="156">
        <v>21</v>
      </c>
      <c r="M141" s="156">
        <f>G141*(1+L141/100)</f>
        <v>0</v>
      </c>
      <c r="N141" s="155">
        <v>3.6000000000000002E-4</v>
      </c>
      <c r="O141" s="155">
        <f>ROUND(E141*N141,2)</f>
        <v>0</v>
      </c>
      <c r="P141" s="155">
        <v>0</v>
      </c>
      <c r="Q141" s="155">
        <f>ROUND(E141*P141,2)</f>
        <v>0</v>
      </c>
      <c r="R141" s="156"/>
      <c r="S141" s="156" t="s">
        <v>162</v>
      </c>
      <c r="T141" s="156" t="s">
        <v>162</v>
      </c>
      <c r="U141" s="156">
        <v>0.41299999999999998</v>
      </c>
      <c r="V141" s="156">
        <f>ROUND(E141*U141,2)</f>
        <v>3.47</v>
      </c>
      <c r="W141" s="156"/>
      <c r="X141" s="156" t="s">
        <v>164</v>
      </c>
      <c r="Y141" s="156" t="s">
        <v>165</v>
      </c>
      <c r="Z141" s="146"/>
      <c r="AA141" s="146"/>
      <c r="AB141" s="146"/>
      <c r="AC141" s="146"/>
      <c r="AD141" s="146"/>
      <c r="AE141" s="146"/>
      <c r="AF141" s="146"/>
      <c r="AG141" s="146" t="s">
        <v>197</v>
      </c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2" x14ac:dyDescent="0.2">
      <c r="A142" s="153"/>
      <c r="B142" s="154"/>
      <c r="C142" s="183" t="s">
        <v>460</v>
      </c>
      <c r="D142" s="158"/>
      <c r="E142" s="159">
        <v>8.4</v>
      </c>
      <c r="F142" s="156"/>
      <c r="G142" s="156"/>
      <c r="H142" s="156"/>
      <c r="I142" s="156"/>
      <c r="J142" s="156"/>
      <c r="K142" s="156"/>
      <c r="L142" s="156"/>
      <c r="M142" s="156"/>
      <c r="N142" s="155"/>
      <c r="O142" s="155"/>
      <c r="P142" s="155"/>
      <c r="Q142" s="155"/>
      <c r="R142" s="156"/>
      <c r="S142" s="156"/>
      <c r="T142" s="156"/>
      <c r="U142" s="156"/>
      <c r="V142" s="156"/>
      <c r="W142" s="156"/>
      <c r="X142" s="156"/>
      <c r="Y142" s="156"/>
      <c r="Z142" s="146"/>
      <c r="AA142" s="146"/>
      <c r="AB142" s="146"/>
      <c r="AC142" s="146"/>
      <c r="AD142" s="146"/>
      <c r="AE142" s="146"/>
      <c r="AF142" s="146"/>
      <c r="AG142" s="146" t="s">
        <v>168</v>
      </c>
      <c r="AH142" s="146">
        <v>0</v>
      </c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x14ac:dyDescent="0.2">
      <c r="A143" s="162" t="s">
        <v>157</v>
      </c>
      <c r="B143" s="163" t="s">
        <v>120</v>
      </c>
      <c r="C143" s="181" t="s">
        <v>121</v>
      </c>
      <c r="D143" s="164"/>
      <c r="E143" s="165"/>
      <c r="F143" s="166"/>
      <c r="G143" s="167">
        <f>SUMIF(AG144:AG151,"&lt;&gt;NOR",G144:G151)</f>
        <v>0</v>
      </c>
      <c r="H143" s="161"/>
      <c r="I143" s="161">
        <f>SUM(I144:I151)</f>
        <v>3292.49</v>
      </c>
      <c r="J143" s="161"/>
      <c r="K143" s="161">
        <f>SUM(K144:K151)</f>
        <v>8677.74</v>
      </c>
      <c r="L143" s="161"/>
      <c r="M143" s="161">
        <f>SUM(M144:M151)</f>
        <v>0</v>
      </c>
      <c r="N143" s="160"/>
      <c r="O143" s="160">
        <f>SUM(O144:O151)</f>
        <v>6.0000000000000005E-2</v>
      </c>
      <c r="P143" s="160"/>
      <c r="Q143" s="160">
        <f>SUM(Q144:Q151)</f>
        <v>0</v>
      </c>
      <c r="R143" s="161"/>
      <c r="S143" s="161"/>
      <c r="T143" s="161"/>
      <c r="U143" s="161"/>
      <c r="V143" s="161">
        <f>SUM(V144:V151)</f>
        <v>15.6</v>
      </c>
      <c r="W143" s="161"/>
      <c r="X143" s="161"/>
      <c r="Y143" s="161"/>
      <c r="AG143" t="s">
        <v>158</v>
      </c>
    </row>
    <row r="144" spans="1:60" outlineLevel="1" x14ac:dyDescent="0.2">
      <c r="A144" s="169">
        <v>57</v>
      </c>
      <c r="B144" s="170" t="s">
        <v>461</v>
      </c>
      <c r="C144" s="182" t="s">
        <v>462</v>
      </c>
      <c r="D144" s="171" t="s">
        <v>161</v>
      </c>
      <c r="E144" s="172">
        <v>96.69</v>
      </c>
      <c r="F144" s="173"/>
      <c r="G144" s="174">
        <f>ROUND(E144*F144,2)</f>
        <v>0</v>
      </c>
      <c r="H144" s="157">
        <v>8.23</v>
      </c>
      <c r="I144" s="156">
        <f>ROUND(E144*H144,2)</f>
        <v>795.76</v>
      </c>
      <c r="J144" s="157">
        <v>18.37</v>
      </c>
      <c r="K144" s="156">
        <f>ROUND(E144*J144,2)</f>
        <v>1776.2</v>
      </c>
      <c r="L144" s="156">
        <v>21</v>
      </c>
      <c r="M144" s="156">
        <f>G144*(1+L144/100)</f>
        <v>0</v>
      </c>
      <c r="N144" s="155">
        <v>1.4999999999999999E-4</v>
      </c>
      <c r="O144" s="155">
        <f>ROUND(E144*N144,2)</f>
        <v>0.01</v>
      </c>
      <c r="P144" s="155">
        <v>0</v>
      </c>
      <c r="Q144" s="155">
        <f>ROUND(E144*P144,2)</f>
        <v>0</v>
      </c>
      <c r="R144" s="156"/>
      <c r="S144" s="156" t="s">
        <v>162</v>
      </c>
      <c r="T144" s="156" t="s">
        <v>162</v>
      </c>
      <c r="U144" s="156">
        <v>3.2480000000000002E-2</v>
      </c>
      <c r="V144" s="156">
        <f>ROUND(E144*U144,2)</f>
        <v>3.14</v>
      </c>
      <c r="W144" s="156"/>
      <c r="X144" s="156" t="s">
        <v>164</v>
      </c>
      <c r="Y144" s="156" t="s">
        <v>165</v>
      </c>
      <c r="Z144" s="146"/>
      <c r="AA144" s="146"/>
      <c r="AB144" s="146"/>
      <c r="AC144" s="146"/>
      <c r="AD144" s="146"/>
      <c r="AE144" s="146"/>
      <c r="AF144" s="146"/>
      <c r="AG144" s="146" t="s">
        <v>166</v>
      </c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outlineLevel="2" x14ac:dyDescent="0.2">
      <c r="A145" s="153"/>
      <c r="B145" s="154"/>
      <c r="C145" s="183" t="s">
        <v>463</v>
      </c>
      <c r="D145" s="158"/>
      <c r="E145" s="159">
        <v>31.67</v>
      </c>
      <c r="F145" s="156"/>
      <c r="G145" s="156"/>
      <c r="H145" s="156"/>
      <c r="I145" s="156"/>
      <c r="J145" s="156"/>
      <c r="K145" s="156"/>
      <c r="L145" s="156"/>
      <c r="M145" s="156"/>
      <c r="N145" s="155"/>
      <c r="O145" s="155"/>
      <c r="P145" s="155"/>
      <c r="Q145" s="155"/>
      <c r="R145" s="156"/>
      <c r="S145" s="156"/>
      <c r="T145" s="156"/>
      <c r="U145" s="156"/>
      <c r="V145" s="156"/>
      <c r="W145" s="156"/>
      <c r="X145" s="156"/>
      <c r="Y145" s="156"/>
      <c r="Z145" s="146"/>
      <c r="AA145" s="146"/>
      <c r="AB145" s="146"/>
      <c r="AC145" s="146"/>
      <c r="AD145" s="146"/>
      <c r="AE145" s="146"/>
      <c r="AF145" s="146"/>
      <c r="AG145" s="146" t="s">
        <v>168</v>
      </c>
      <c r="AH145" s="146">
        <v>5</v>
      </c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outlineLevel="3" x14ac:dyDescent="0.2">
      <c r="A146" s="153"/>
      <c r="B146" s="154"/>
      <c r="C146" s="183" t="s">
        <v>464</v>
      </c>
      <c r="D146" s="158"/>
      <c r="E146" s="159">
        <v>25.02</v>
      </c>
      <c r="F146" s="156"/>
      <c r="G146" s="156"/>
      <c r="H146" s="156"/>
      <c r="I146" s="156"/>
      <c r="J146" s="156"/>
      <c r="K146" s="156"/>
      <c r="L146" s="156"/>
      <c r="M146" s="156"/>
      <c r="N146" s="155"/>
      <c r="O146" s="155"/>
      <c r="P146" s="155"/>
      <c r="Q146" s="155"/>
      <c r="R146" s="156"/>
      <c r="S146" s="156"/>
      <c r="T146" s="156"/>
      <c r="U146" s="156"/>
      <c r="V146" s="156"/>
      <c r="W146" s="156"/>
      <c r="X146" s="156"/>
      <c r="Y146" s="156"/>
      <c r="Z146" s="146"/>
      <c r="AA146" s="146"/>
      <c r="AB146" s="146"/>
      <c r="AC146" s="146"/>
      <c r="AD146" s="146"/>
      <c r="AE146" s="146"/>
      <c r="AF146" s="146"/>
      <c r="AG146" s="146" t="s">
        <v>168</v>
      </c>
      <c r="AH146" s="146">
        <v>5</v>
      </c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outlineLevel="3" x14ac:dyDescent="0.2">
      <c r="A147" s="153"/>
      <c r="B147" s="154"/>
      <c r="C147" s="183" t="s">
        <v>465</v>
      </c>
      <c r="D147" s="158"/>
      <c r="E147" s="159">
        <v>40</v>
      </c>
      <c r="F147" s="156"/>
      <c r="G147" s="156"/>
      <c r="H147" s="156"/>
      <c r="I147" s="156"/>
      <c r="J147" s="156"/>
      <c r="K147" s="156"/>
      <c r="L147" s="156"/>
      <c r="M147" s="156"/>
      <c r="N147" s="155"/>
      <c r="O147" s="155"/>
      <c r="P147" s="155"/>
      <c r="Q147" s="155"/>
      <c r="R147" s="156"/>
      <c r="S147" s="156"/>
      <c r="T147" s="156"/>
      <c r="U147" s="156"/>
      <c r="V147" s="156"/>
      <c r="W147" s="156"/>
      <c r="X147" s="156"/>
      <c r="Y147" s="156"/>
      <c r="Z147" s="146"/>
      <c r="AA147" s="146"/>
      <c r="AB147" s="146"/>
      <c r="AC147" s="146"/>
      <c r="AD147" s="146"/>
      <c r="AE147" s="146"/>
      <c r="AF147" s="146"/>
      <c r="AG147" s="146" t="s">
        <v>168</v>
      </c>
      <c r="AH147" s="146">
        <v>0</v>
      </c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1" x14ac:dyDescent="0.2">
      <c r="A148" s="169">
        <v>58</v>
      </c>
      <c r="B148" s="170" t="s">
        <v>466</v>
      </c>
      <c r="C148" s="182" t="s">
        <v>467</v>
      </c>
      <c r="D148" s="171" t="s">
        <v>161</v>
      </c>
      <c r="E148" s="172">
        <v>96.69</v>
      </c>
      <c r="F148" s="173"/>
      <c r="G148" s="174">
        <f>ROUND(E148*F148,2)</f>
        <v>0</v>
      </c>
      <c r="H148" s="157">
        <v>19.48</v>
      </c>
      <c r="I148" s="156">
        <f>ROUND(E148*H148,2)</f>
        <v>1883.52</v>
      </c>
      <c r="J148" s="157">
        <v>57.42</v>
      </c>
      <c r="K148" s="156">
        <f>ROUND(E148*J148,2)</f>
        <v>5551.94</v>
      </c>
      <c r="L148" s="156">
        <v>21</v>
      </c>
      <c r="M148" s="156">
        <f>G148*(1+L148/100)</f>
        <v>0</v>
      </c>
      <c r="N148" s="155">
        <v>4.6000000000000001E-4</v>
      </c>
      <c r="O148" s="155">
        <f>ROUND(E148*N148,2)</f>
        <v>0.04</v>
      </c>
      <c r="P148" s="155">
        <v>0</v>
      </c>
      <c r="Q148" s="155">
        <f>ROUND(E148*P148,2)</f>
        <v>0</v>
      </c>
      <c r="R148" s="156"/>
      <c r="S148" s="156" t="s">
        <v>162</v>
      </c>
      <c r="T148" s="156" t="s">
        <v>162</v>
      </c>
      <c r="U148" s="156">
        <v>0.10191</v>
      </c>
      <c r="V148" s="156">
        <f>ROUND(E148*U148,2)</f>
        <v>9.85</v>
      </c>
      <c r="W148" s="156"/>
      <c r="X148" s="156" t="s">
        <v>164</v>
      </c>
      <c r="Y148" s="156" t="s">
        <v>165</v>
      </c>
      <c r="Z148" s="146"/>
      <c r="AA148" s="146"/>
      <c r="AB148" s="146"/>
      <c r="AC148" s="146"/>
      <c r="AD148" s="146"/>
      <c r="AE148" s="146"/>
      <c r="AF148" s="146"/>
      <c r="AG148" s="146" t="s">
        <v>166</v>
      </c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outlineLevel="2" x14ac:dyDescent="0.2">
      <c r="A149" s="153"/>
      <c r="B149" s="154"/>
      <c r="C149" s="183" t="s">
        <v>468</v>
      </c>
      <c r="D149" s="158"/>
      <c r="E149" s="159">
        <v>96.69</v>
      </c>
      <c r="F149" s="156"/>
      <c r="G149" s="156"/>
      <c r="H149" s="156"/>
      <c r="I149" s="156"/>
      <c r="J149" s="156"/>
      <c r="K149" s="156"/>
      <c r="L149" s="156"/>
      <c r="M149" s="156"/>
      <c r="N149" s="155"/>
      <c r="O149" s="155"/>
      <c r="P149" s="155"/>
      <c r="Q149" s="155"/>
      <c r="R149" s="156"/>
      <c r="S149" s="156"/>
      <c r="T149" s="156"/>
      <c r="U149" s="156"/>
      <c r="V149" s="156"/>
      <c r="W149" s="156"/>
      <c r="X149" s="156"/>
      <c r="Y149" s="156"/>
      <c r="Z149" s="146"/>
      <c r="AA149" s="146"/>
      <c r="AB149" s="146"/>
      <c r="AC149" s="146"/>
      <c r="AD149" s="146"/>
      <c r="AE149" s="146"/>
      <c r="AF149" s="146"/>
      <c r="AG149" s="146" t="s">
        <v>168</v>
      </c>
      <c r="AH149" s="146">
        <v>5</v>
      </c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outlineLevel="1" x14ac:dyDescent="0.2">
      <c r="A150" s="169">
        <v>59</v>
      </c>
      <c r="B150" s="170" t="s">
        <v>469</v>
      </c>
      <c r="C150" s="182" t="s">
        <v>470</v>
      </c>
      <c r="D150" s="171" t="s">
        <v>161</v>
      </c>
      <c r="E150" s="172">
        <v>19.338000000000001</v>
      </c>
      <c r="F150" s="173"/>
      <c r="G150" s="174">
        <f>ROUND(E150*F150,2)</f>
        <v>0</v>
      </c>
      <c r="H150" s="157">
        <v>31.71</v>
      </c>
      <c r="I150" s="156">
        <f>ROUND(E150*H150,2)</f>
        <v>613.21</v>
      </c>
      <c r="J150" s="157">
        <v>69.790000000000006</v>
      </c>
      <c r="K150" s="156">
        <f>ROUND(E150*J150,2)</f>
        <v>1349.6</v>
      </c>
      <c r="L150" s="156">
        <v>21</v>
      </c>
      <c r="M150" s="156">
        <f>G150*(1+L150/100)</f>
        <v>0</v>
      </c>
      <c r="N150" s="155">
        <v>3.4000000000000002E-4</v>
      </c>
      <c r="O150" s="155">
        <f>ROUND(E150*N150,2)</f>
        <v>0.01</v>
      </c>
      <c r="P150" s="155">
        <v>0</v>
      </c>
      <c r="Q150" s="155">
        <f>ROUND(E150*P150,2)</f>
        <v>0</v>
      </c>
      <c r="R150" s="156"/>
      <c r="S150" s="156" t="s">
        <v>162</v>
      </c>
      <c r="T150" s="156" t="s">
        <v>162</v>
      </c>
      <c r="U150" s="156">
        <v>0.13500000000000001</v>
      </c>
      <c r="V150" s="156">
        <f>ROUND(E150*U150,2)</f>
        <v>2.61</v>
      </c>
      <c r="W150" s="156"/>
      <c r="X150" s="156" t="s">
        <v>164</v>
      </c>
      <c r="Y150" s="156" t="s">
        <v>165</v>
      </c>
      <c r="Z150" s="146"/>
      <c r="AA150" s="146"/>
      <c r="AB150" s="146"/>
      <c r="AC150" s="146"/>
      <c r="AD150" s="146"/>
      <c r="AE150" s="146"/>
      <c r="AF150" s="146"/>
      <c r="AG150" s="146" t="s">
        <v>166</v>
      </c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outlineLevel="2" x14ac:dyDescent="0.2">
      <c r="A151" s="153"/>
      <c r="B151" s="154"/>
      <c r="C151" s="183" t="s">
        <v>471</v>
      </c>
      <c r="D151" s="158"/>
      <c r="E151" s="159">
        <v>19.338000000000001</v>
      </c>
      <c r="F151" s="156"/>
      <c r="G151" s="156"/>
      <c r="H151" s="156"/>
      <c r="I151" s="156"/>
      <c r="J151" s="156"/>
      <c r="K151" s="156"/>
      <c r="L151" s="156"/>
      <c r="M151" s="156"/>
      <c r="N151" s="155"/>
      <c r="O151" s="155"/>
      <c r="P151" s="155"/>
      <c r="Q151" s="155"/>
      <c r="R151" s="156"/>
      <c r="S151" s="156"/>
      <c r="T151" s="156"/>
      <c r="U151" s="156"/>
      <c r="V151" s="156"/>
      <c r="W151" s="156"/>
      <c r="X151" s="156"/>
      <c r="Y151" s="156"/>
      <c r="Z151" s="146"/>
      <c r="AA151" s="146"/>
      <c r="AB151" s="146"/>
      <c r="AC151" s="146"/>
      <c r="AD151" s="146"/>
      <c r="AE151" s="146"/>
      <c r="AF151" s="146"/>
      <c r="AG151" s="146" t="s">
        <v>168</v>
      </c>
      <c r="AH151" s="146">
        <v>5</v>
      </c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x14ac:dyDescent="0.2">
      <c r="A152" s="162" t="s">
        <v>157</v>
      </c>
      <c r="B152" s="163" t="s">
        <v>122</v>
      </c>
      <c r="C152" s="181" t="s">
        <v>123</v>
      </c>
      <c r="D152" s="164"/>
      <c r="E152" s="165"/>
      <c r="F152" s="166"/>
      <c r="G152" s="167">
        <f>SUMIF(AG153:AG154,"&lt;&gt;NOR",G153:G154)</f>
        <v>0</v>
      </c>
      <c r="H152" s="161"/>
      <c r="I152" s="161">
        <f>SUM(I153:I154)</f>
        <v>0</v>
      </c>
      <c r="J152" s="161"/>
      <c r="K152" s="161">
        <f>SUM(K153:K154)</f>
        <v>38000</v>
      </c>
      <c r="L152" s="161"/>
      <c r="M152" s="161">
        <f>SUM(M153:M154)</f>
        <v>0</v>
      </c>
      <c r="N152" s="160"/>
      <c r="O152" s="160">
        <f>SUM(O153:O154)</f>
        <v>0</v>
      </c>
      <c r="P152" s="160"/>
      <c r="Q152" s="160">
        <f>SUM(Q153:Q154)</f>
        <v>0</v>
      </c>
      <c r="R152" s="161"/>
      <c r="S152" s="161"/>
      <c r="T152" s="161"/>
      <c r="U152" s="161"/>
      <c r="V152" s="161">
        <f>SUM(V153:V154)</f>
        <v>0</v>
      </c>
      <c r="W152" s="161"/>
      <c r="X152" s="161"/>
      <c r="Y152" s="161"/>
      <c r="AG152" t="s">
        <v>158</v>
      </c>
    </row>
    <row r="153" spans="1:60" outlineLevel="1" x14ac:dyDescent="0.2">
      <c r="A153" s="175">
        <v>60</v>
      </c>
      <c r="B153" s="176" t="s">
        <v>472</v>
      </c>
      <c r="C153" s="184" t="s">
        <v>473</v>
      </c>
      <c r="D153" s="177" t="s">
        <v>194</v>
      </c>
      <c r="E153" s="178">
        <v>1</v>
      </c>
      <c r="F153" s="179"/>
      <c r="G153" s="180">
        <f>ROUND(E153*F153,2)</f>
        <v>0</v>
      </c>
      <c r="H153" s="157">
        <v>0</v>
      </c>
      <c r="I153" s="156">
        <f>ROUND(E153*H153,2)</f>
        <v>0</v>
      </c>
      <c r="J153" s="157">
        <v>35000</v>
      </c>
      <c r="K153" s="156">
        <f>ROUND(E153*J153,2)</f>
        <v>35000</v>
      </c>
      <c r="L153" s="156">
        <v>21</v>
      </c>
      <c r="M153" s="156">
        <f>G153*(1+L153/100)</f>
        <v>0</v>
      </c>
      <c r="N153" s="155">
        <v>0</v>
      </c>
      <c r="O153" s="155">
        <f>ROUND(E153*N153,2)</f>
        <v>0</v>
      </c>
      <c r="P153" s="155">
        <v>0</v>
      </c>
      <c r="Q153" s="155">
        <f>ROUND(E153*P153,2)</f>
        <v>0</v>
      </c>
      <c r="R153" s="156"/>
      <c r="S153" s="156" t="s">
        <v>195</v>
      </c>
      <c r="T153" s="156" t="s">
        <v>196</v>
      </c>
      <c r="U153" s="156">
        <v>0</v>
      </c>
      <c r="V153" s="156">
        <f>ROUND(E153*U153,2)</f>
        <v>0</v>
      </c>
      <c r="W153" s="156"/>
      <c r="X153" s="156" t="s">
        <v>164</v>
      </c>
      <c r="Y153" s="156" t="s">
        <v>165</v>
      </c>
      <c r="Z153" s="146"/>
      <c r="AA153" s="146"/>
      <c r="AB153" s="146"/>
      <c r="AC153" s="146"/>
      <c r="AD153" s="146"/>
      <c r="AE153" s="146"/>
      <c r="AF153" s="146"/>
      <c r="AG153" s="146" t="s">
        <v>166</v>
      </c>
      <c r="AH153" s="146"/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outlineLevel="1" x14ac:dyDescent="0.2">
      <c r="A154" s="175">
        <v>61</v>
      </c>
      <c r="B154" s="176" t="s">
        <v>272</v>
      </c>
      <c r="C154" s="184" t="s">
        <v>474</v>
      </c>
      <c r="D154" s="177" t="s">
        <v>274</v>
      </c>
      <c r="E154" s="178">
        <v>10</v>
      </c>
      <c r="F154" s="179"/>
      <c r="G154" s="180">
        <f>ROUND(E154*F154,2)</f>
        <v>0</v>
      </c>
      <c r="H154" s="157">
        <v>0</v>
      </c>
      <c r="I154" s="156">
        <f>ROUND(E154*H154,2)</f>
        <v>0</v>
      </c>
      <c r="J154" s="157">
        <v>300</v>
      </c>
      <c r="K154" s="156">
        <f>ROUND(E154*J154,2)</f>
        <v>3000</v>
      </c>
      <c r="L154" s="156">
        <v>21</v>
      </c>
      <c r="M154" s="156">
        <f>G154*(1+L154/100)</f>
        <v>0</v>
      </c>
      <c r="N154" s="155">
        <v>0</v>
      </c>
      <c r="O154" s="155">
        <f>ROUND(E154*N154,2)</f>
        <v>0</v>
      </c>
      <c r="P154" s="155">
        <v>0</v>
      </c>
      <c r="Q154" s="155">
        <f>ROUND(E154*P154,2)</f>
        <v>0</v>
      </c>
      <c r="R154" s="156"/>
      <c r="S154" s="156" t="s">
        <v>195</v>
      </c>
      <c r="T154" s="156" t="s">
        <v>196</v>
      </c>
      <c r="U154" s="156">
        <v>0</v>
      </c>
      <c r="V154" s="156">
        <f>ROUND(E154*U154,2)</f>
        <v>0</v>
      </c>
      <c r="W154" s="156"/>
      <c r="X154" s="156" t="s">
        <v>164</v>
      </c>
      <c r="Y154" s="156" t="s">
        <v>165</v>
      </c>
      <c r="Z154" s="146"/>
      <c r="AA154" s="146"/>
      <c r="AB154" s="146"/>
      <c r="AC154" s="146"/>
      <c r="AD154" s="146"/>
      <c r="AE154" s="146"/>
      <c r="AF154" s="146"/>
      <c r="AG154" s="146" t="s">
        <v>166</v>
      </c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x14ac:dyDescent="0.2">
      <c r="A155" s="162" t="s">
        <v>157</v>
      </c>
      <c r="B155" s="163" t="s">
        <v>124</v>
      </c>
      <c r="C155" s="181" t="s">
        <v>125</v>
      </c>
      <c r="D155" s="164"/>
      <c r="E155" s="165"/>
      <c r="F155" s="166"/>
      <c r="G155" s="167">
        <f>SUMIF(AG156:AG157,"&lt;&gt;NOR",G156:G157)</f>
        <v>0</v>
      </c>
      <c r="H155" s="161"/>
      <c r="I155" s="161">
        <f>SUM(I156:I157)</f>
        <v>0</v>
      </c>
      <c r="J155" s="161"/>
      <c r="K155" s="161">
        <f>SUM(K156:K157)</f>
        <v>10750</v>
      </c>
      <c r="L155" s="161"/>
      <c r="M155" s="161">
        <f>SUM(M156:M157)</f>
        <v>0</v>
      </c>
      <c r="N155" s="160"/>
      <c r="O155" s="160">
        <f>SUM(O156:O157)</f>
        <v>0</v>
      </c>
      <c r="P155" s="160"/>
      <c r="Q155" s="160">
        <f>SUM(Q156:Q157)</f>
        <v>0</v>
      </c>
      <c r="R155" s="161"/>
      <c r="S155" s="161"/>
      <c r="T155" s="161"/>
      <c r="U155" s="161"/>
      <c r="V155" s="161">
        <f>SUM(V156:V157)</f>
        <v>0</v>
      </c>
      <c r="W155" s="161"/>
      <c r="X155" s="161"/>
      <c r="Y155" s="161"/>
      <c r="AG155" t="s">
        <v>158</v>
      </c>
    </row>
    <row r="156" spans="1:60" outlineLevel="1" x14ac:dyDescent="0.2">
      <c r="A156" s="175">
        <v>62</v>
      </c>
      <c r="B156" s="176" t="s">
        <v>475</v>
      </c>
      <c r="C156" s="184" t="s">
        <v>476</v>
      </c>
      <c r="D156" s="177" t="s">
        <v>274</v>
      </c>
      <c r="E156" s="178">
        <v>5</v>
      </c>
      <c r="F156" s="179"/>
      <c r="G156" s="180">
        <f>ROUND(E156*F156,2)</f>
        <v>0</v>
      </c>
      <c r="H156" s="157">
        <v>0</v>
      </c>
      <c r="I156" s="156">
        <f>ROUND(E156*H156,2)</f>
        <v>0</v>
      </c>
      <c r="J156" s="157">
        <v>350</v>
      </c>
      <c r="K156" s="156">
        <f>ROUND(E156*J156,2)</f>
        <v>1750</v>
      </c>
      <c r="L156" s="156">
        <v>21</v>
      </c>
      <c r="M156" s="156">
        <f>G156*(1+L156/100)</f>
        <v>0</v>
      </c>
      <c r="N156" s="155">
        <v>0</v>
      </c>
      <c r="O156" s="155">
        <f>ROUND(E156*N156,2)</f>
        <v>0</v>
      </c>
      <c r="P156" s="155">
        <v>0</v>
      </c>
      <c r="Q156" s="155">
        <f>ROUND(E156*P156,2)</f>
        <v>0</v>
      </c>
      <c r="R156" s="156"/>
      <c r="S156" s="156" t="s">
        <v>195</v>
      </c>
      <c r="T156" s="156" t="s">
        <v>196</v>
      </c>
      <c r="U156" s="156">
        <v>0</v>
      </c>
      <c r="V156" s="156">
        <f>ROUND(E156*U156,2)</f>
        <v>0</v>
      </c>
      <c r="W156" s="156"/>
      <c r="X156" s="156" t="s">
        <v>164</v>
      </c>
      <c r="Y156" s="156" t="s">
        <v>165</v>
      </c>
      <c r="Z156" s="146"/>
      <c r="AA156" s="146"/>
      <c r="AB156" s="146"/>
      <c r="AC156" s="146"/>
      <c r="AD156" s="146"/>
      <c r="AE156" s="146"/>
      <c r="AF156" s="146"/>
      <c r="AG156" s="146" t="s">
        <v>166</v>
      </c>
      <c r="AH156" s="146"/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ht="22.5" outlineLevel="1" x14ac:dyDescent="0.2">
      <c r="A157" s="175">
        <v>63</v>
      </c>
      <c r="B157" s="176" t="s">
        <v>477</v>
      </c>
      <c r="C157" s="184" t="s">
        <v>478</v>
      </c>
      <c r="D157" s="177" t="s">
        <v>226</v>
      </c>
      <c r="E157" s="178">
        <v>1</v>
      </c>
      <c r="F157" s="179"/>
      <c r="G157" s="180">
        <f>ROUND(E157*F157,2)</f>
        <v>0</v>
      </c>
      <c r="H157" s="157">
        <v>0</v>
      </c>
      <c r="I157" s="156">
        <f>ROUND(E157*H157,2)</f>
        <v>0</v>
      </c>
      <c r="J157" s="157">
        <v>9000</v>
      </c>
      <c r="K157" s="156">
        <f>ROUND(E157*J157,2)</f>
        <v>9000</v>
      </c>
      <c r="L157" s="156">
        <v>21</v>
      </c>
      <c r="M157" s="156">
        <f>G157*(1+L157/100)</f>
        <v>0</v>
      </c>
      <c r="N157" s="155">
        <v>0</v>
      </c>
      <c r="O157" s="155">
        <f>ROUND(E157*N157,2)</f>
        <v>0</v>
      </c>
      <c r="P157" s="155">
        <v>0</v>
      </c>
      <c r="Q157" s="155">
        <f>ROUND(E157*P157,2)</f>
        <v>0</v>
      </c>
      <c r="R157" s="156"/>
      <c r="S157" s="156" t="s">
        <v>195</v>
      </c>
      <c r="T157" s="156" t="s">
        <v>196</v>
      </c>
      <c r="U157" s="156">
        <v>0</v>
      </c>
      <c r="V157" s="156">
        <f>ROUND(E157*U157,2)</f>
        <v>0</v>
      </c>
      <c r="W157" s="156"/>
      <c r="X157" s="156" t="s">
        <v>164</v>
      </c>
      <c r="Y157" s="156" t="s">
        <v>165</v>
      </c>
      <c r="Z157" s="146"/>
      <c r="AA157" s="146"/>
      <c r="AB157" s="146"/>
      <c r="AC157" s="146"/>
      <c r="AD157" s="146"/>
      <c r="AE157" s="146"/>
      <c r="AF157" s="146"/>
      <c r="AG157" s="146" t="s">
        <v>166</v>
      </c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x14ac:dyDescent="0.2">
      <c r="A158" s="162" t="s">
        <v>157</v>
      </c>
      <c r="B158" s="163" t="s">
        <v>129</v>
      </c>
      <c r="C158" s="181" t="s">
        <v>29</v>
      </c>
      <c r="D158" s="164"/>
      <c r="E158" s="165"/>
      <c r="F158" s="166"/>
      <c r="G158" s="167">
        <f>SUMIF(AG159:AG165,"&lt;&gt;NOR",G159:G165)</f>
        <v>0</v>
      </c>
      <c r="H158" s="161"/>
      <c r="I158" s="161">
        <f>SUM(I159:I165)</f>
        <v>0</v>
      </c>
      <c r="J158" s="161"/>
      <c r="K158" s="161">
        <f>SUM(K159:K165)</f>
        <v>23000</v>
      </c>
      <c r="L158" s="161"/>
      <c r="M158" s="161">
        <f>SUM(M159:M165)</f>
        <v>0</v>
      </c>
      <c r="N158" s="160"/>
      <c r="O158" s="160">
        <f>SUM(O159:O165)</f>
        <v>0</v>
      </c>
      <c r="P158" s="160"/>
      <c r="Q158" s="160">
        <f>SUM(Q159:Q165)</f>
        <v>0</v>
      </c>
      <c r="R158" s="161"/>
      <c r="S158" s="161"/>
      <c r="T158" s="161"/>
      <c r="U158" s="161"/>
      <c r="V158" s="161">
        <f>SUM(V159:V165)</f>
        <v>0</v>
      </c>
      <c r="W158" s="161"/>
      <c r="X158" s="161"/>
      <c r="Y158" s="161"/>
      <c r="AG158" t="s">
        <v>158</v>
      </c>
    </row>
    <row r="159" spans="1:60" outlineLevel="1" x14ac:dyDescent="0.2">
      <c r="A159" s="175">
        <v>64</v>
      </c>
      <c r="B159" s="176" t="s">
        <v>479</v>
      </c>
      <c r="C159" s="184" t="s">
        <v>480</v>
      </c>
      <c r="D159" s="177" t="s">
        <v>226</v>
      </c>
      <c r="E159" s="178">
        <v>1</v>
      </c>
      <c r="F159" s="179"/>
      <c r="G159" s="180">
        <f t="shared" ref="G159:G165" si="7">ROUND(E159*F159,2)</f>
        <v>0</v>
      </c>
      <c r="H159" s="157">
        <v>0</v>
      </c>
      <c r="I159" s="156">
        <f t="shared" ref="I159:I165" si="8">ROUND(E159*H159,2)</f>
        <v>0</v>
      </c>
      <c r="J159" s="157">
        <v>15000</v>
      </c>
      <c r="K159" s="156">
        <f t="shared" ref="K159:K165" si="9">ROUND(E159*J159,2)</f>
        <v>15000</v>
      </c>
      <c r="L159" s="156">
        <v>21</v>
      </c>
      <c r="M159" s="156">
        <f t="shared" ref="M159:M165" si="10">G159*(1+L159/100)</f>
        <v>0</v>
      </c>
      <c r="N159" s="155">
        <v>0</v>
      </c>
      <c r="O159" s="155">
        <f t="shared" ref="O159:O165" si="11">ROUND(E159*N159,2)</f>
        <v>0</v>
      </c>
      <c r="P159" s="155">
        <v>0</v>
      </c>
      <c r="Q159" s="155">
        <f t="shared" ref="Q159:Q165" si="12">ROUND(E159*P159,2)</f>
        <v>0</v>
      </c>
      <c r="R159" s="156"/>
      <c r="S159" s="156" t="s">
        <v>195</v>
      </c>
      <c r="T159" s="156" t="s">
        <v>196</v>
      </c>
      <c r="U159" s="156">
        <v>0</v>
      </c>
      <c r="V159" s="156">
        <f t="shared" ref="V159:V165" si="13">ROUND(E159*U159,2)</f>
        <v>0</v>
      </c>
      <c r="W159" s="156"/>
      <c r="X159" s="156" t="s">
        <v>164</v>
      </c>
      <c r="Y159" s="156" t="s">
        <v>165</v>
      </c>
      <c r="Z159" s="146"/>
      <c r="AA159" s="146"/>
      <c r="AB159" s="146"/>
      <c r="AC159" s="146"/>
      <c r="AD159" s="146"/>
      <c r="AE159" s="146"/>
      <c r="AF159" s="146"/>
      <c r="AG159" s="146" t="s">
        <v>166</v>
      </c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outlineLevel="1" x14ac:dyDescent="0.2">
      <c r="A160" s="175">
        <v>65</v>
      </c>
      <c r="B160" s="176" t="s">
        <v>481</v>
      </c>
      <c r="C160" s="184" t="s">
        <v>482</v>
      </c>
      <c r="D160" s="177" t="s">
        <v>226</v>
      </c>
      <c r="E160" s="178">
        <v>1</v>
      </c>
      <c r="F160" s="179"/>
      <c r="G160" s="180">
        <f t="shared" si="7"/>
        <v>0</v>
      </c>
      <c r="H160" s="157">
        <v>0</v>
      </c>
      <c r="I160" s="156">
        <f t="shared" si="8"/>
        <v>0</v>
      </c>
      <c r="J160" s="157">
        <v>2000</v>
      </c>
      <c r="K160" s="156">
        <f t="shared" si="9"/>
        <v>2000</v>
      </c>
      <c r="L160" s="156">
        <v>21</v>
      </c>
      <c r="M160" s="156">
        <f t="shared" si="10"/>
        <v>0</v>
      </c>
      <c r="N160" s="155">
        <v>0</v>
      </c>
      <c r="O160" s="155">
        <f t="shared" si="11"/>
        <v>0</v>
      </c>
      <c r="P160" s="155">
        <v>0</v>
      </c>
      <c r="Q160" s="155">
        <f t="shared" si="12"/>
        <v>0</v>
      </c>
      <c r="R160" s="156"/>
      <c r="S160" s="156" t="s">
        <v>195</v>
      </c>
      <c r="T160" s="156" t="s">
        <v>196</v>
      </c>
      <c r="U160" s="156">
        <v>0</v>
      </c>
      <c r="V160" s="156">
        <f t="shared" si="13"/>
        <v>0</v>
      </c>
      <c r="W160" s="156"/>
      <c r="X160" s="156" t="s">
        <v>164</v>
      </c>
      <c r="Y160" s="156" t="s">
        <v>165</v>
      </c>
      <c r="Z160" s="146"/>
      <c r="AA160" s="146"/>
      <c r="AB160" s="146"/>
      <c r="AC160" s="146"/>
      <c r="AD160" s="146"/>
      <c r="AE160" s="146"/>
      <c r="AF160" s="146"/>
      <c r="AG160" s="146" t="s">
        <v>166</v>
      </c>
      <c r="AH160" s="146"/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outlineLevel="1" x14ac:dyDescent="0.2">
      <c r="A161" s="175">
        <v>66</v>
      </c>
      <c r="B161" s="176" t="s">
        <v>483</v>
      </c>
      <c r="C161" s="184" t="s">
        <v>484</v>
      </c>
      <c r="D161" s="177" t="s">
        <v>226</v>
      </c>
      <c r="E161" s="178">
        <v>1</v>
      </c>
      <c r="F161" s="179"/>
      <c r="G161" s="180">
        <f t="shared" si="7"/>
        <v>0</v>
      </c>
      <c r="H161" s="157">
        <v>0</v>
      </c>
      <c r="I161" s="156">
        <f t="shared" si="8"/>
        <v>0</v>
      </c>
      <c r="J161" s="157">
        <v>2000</v>
      </c>
      <c r="K161" s="156">
        <f t="shared" si="9"/>
        <v>2000</v>
      </c>
      <c r="L161" s="156">
        <v>21</v>
      </c>
      <c r="M161" s="156">
        <f t="shared" si="10"/>
        <v>0</v>
      </c>
      <c r="N161" s="155">
        <v>0</v>
      </c>
      <c r="O161" s="155">
        <f t="shared" si="11"/>
        <v>0</v>
      </c>
      <c r="P161" s="155">
        <v>0</v>
      </c>
      <c r="Q161" s="155">
        <f t="shared" si="12"/>
        <v>0</v>
      </c>
      <c r="R161" s="156"/>
      <c r="S161" s="156" t="s">
        <v>195</v>
      </c>
      <c r="T161" s="156" t="s">
        <v>196</v>
      </c>
      <c r="U161" s="156">
        <v>0</v>
      </c>
      <c r="V161" s="156">
        <f t="shared" si="13"/>
        <v>0</v>
      </c>
      <c r="W161" s="156"/>
      <c r="X161" s="156" t="s">
        <v>164</v>
      </c>
      <c r="Y161" s="156" t="s">
        <v>165</v>
      </c>
      <c r="Z161" s="146"/>
      <c r="AA161" s="146"/>
      <c r="AB161" s="146"/>
      <c r="AC161" s="146"/>
      <c r="AD161" s="146"/>
      <c r="AE161" s="146"/>
      <c r="AF161" s="146"/>
      <c r="AG161" s="146" t="s">
        <v>166</v>
      </c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outlineLevel="1" x14ac:dyDescent="0.2">
      <c r="A162" s="175">
        <v>67</v>
      </c>
      <c r="B162" s="176" t="s">
        <v>485</v>
      </c>
      <c r="C162" s="184" t="s">
        <v>486</v>
      </c>
      <c r="D162" s="177" t="s">
        <v>226</v>
      </c>
      <c r="E162" s="178">
        <v>1</v>
      </c>
      <c r="F162" s="179"/>
      <c r="G162" s="180">
        <f t="shared" si="7"/>
        <v>0</v>
      </c>
      <c r="H162" s="157">
        <v>0</v>
      </c>
      <c r="I162" s="156">
        <f t="shared" si="8"/>
        <v>0</v>
      </c>
      <c r="J162" s="157">
        <v>1000</v>
      </c>
      <c r="K162" s="156">
        <f t="shared" si="9"/>
        <v>1000</v>
      </c>
      <c r="L162" s="156">
        <v>21</v>
      </c>
      <c r="M162" s="156">
        <f t="shared" si="10"/>
        <v>0</v>
      </c>
      <c r="N162" s="155">
        <v>0</v>
      </c>
      <c r="O162" s="155">
        <f t="shared" si="11"/>
        <v>0</v>
      </c>
      <c r="P162" s="155">
        <v>0</v>
      </c>
      <c r="Q162" s="155">
        <f t="shared" si="12"/>
        <v>0</v>
      </c>
      <c r="R162" s="156"/>
      <c r="S162" s="156" t="s">
        <v>195</v>
      </c>
      <c r="T162" s="156" t="s">
        <v>196</v>
      </c>
      <c r="U162" s="156">
        <v>0</v>
      </c>
      <c r="V162" s="156">
        <f t="shared" si="13"/>
        <v>0</v>
      </c>
      <c r="W162" s="156"/>
      <c r="X162" s="156" t="s">
        <v>164</v>
      </c>
      <c r="Y162" s="156" t="s">
        <v>165</v>
      </c>
      <c r="Z162" s="146"/>
      <c r="AA162" s="146"/>
      <c r="AB162" s="146"/>
      <c r="AC162" s="146"/>
      <c r="AD162" s="146"/>
      <c r="AE162" s="146"/>
      <c r="AF162" s="146"/>
      <c r="AG162" s="146" t="s">
        <v>166</v>
      </c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outlineLevel="1" x14ac:dyDescent="0.2">
      <c r="A163" s="175">
        <v>68</v>
      </c>
      <c r="B163" s="176" t="s">
        <v>487</v>
      </c>
      <c r="C163" s="184" t="s">
        <v>488</v>
      </c>
      <c r="D163" s="177" t="s">
        <v>226</v>
      </c>
      <c r="E163" s="178">
        <v>1</v>
      </c>
      <c r="F163" s="179"/>
      <c r="G163" s="180">
        <f t="shared" si="7"/>
        <v>0</v>
      </c>
      <c r="H163" s="157">
        <v>0</v>
      </c>
      <c r="I163" s="156">
        <f t="shared" si="8"/>
        <v>0</v>
      </c>
      <c r="J163" s="157">
        <v>1000</v>
      </c>
      <c r="K163" s="156">
        <f t="shared" si="9"/>
        <v>1000</v>
      </c>
      <c r="L163" s="156">
        <v>21</v>
      </c>
      <c r="M163" s="156">
        <f t="shared" si="10"/>
        <v>0</v>
      </c>
      <c r="N163" s="155">
        <v>0</v>
      </c>
      <c r="O163" s="155">
        <f t="shared" si="11"/>
        <v>0</v>
      </c>
      <c r="P163" s="155">
        <v>0</v>
      </c>
      <c r="Q163" s="155">
        <f t="shared" si="12"/>
        <v>0</v>
      </c>
      <c r="R163" s="156"/>
      <c r="S163" s="156" t="s">
        <v>195</v>
      </c>
      <c r="T163" s="156" t="s">
        <v>196</v>
      </c>
      <c r="U163" s="156">
        <v>0</v>
      </c>
      <c r="V163" s="156">
        <f t="shared" si="13"/>
        <v>0</v>
      </c>
      <c r="W163" s="156"/>
      <c r="X163" s="156" t="s">
        <v>164</v>
      </c>
      <c r="Y163" s="156" t="s">
        <v>165</v>
      </c>
      <c r="Z163" s="146"/>
      <c r="AA163" s="146"/>
      <c r="AB163" s="146"/>
      <c r="AC163" s="146"/>
      <c r="AD163" s="146"/>
      <c r="AE163" s="146"/>
      <c r="AF163" s="146"/>
      <c r="AG163" s="146" t="s">
        <v>166</v>
      </c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1" x14ac:dyDescent="0.2">
      <c r="A164" s="175">
        <v>69</v>
      </c>
      <c r="B164" s="176" t="s">
        <v>489</v>
      </c>
      <c r="C164" s="184" t="s">
        <v>490</v>
      </c>
      <c r="D164" s="177" t="s">
        <v>226</v>
      </c>
      <c r="E164" s="178">
        <v>1</v>
      </c>
      <c r="F164" s="179"/>
      <c r="G164" s="180">
        <f t="shared" si="7"/>
        <v>0</v>
      </c>
      <c r="H164" s="157">
        <v>0</v>
      </c>
      <c r="I164" s="156">
        <f t="shared" si="8"/>
        <v>0</v>
      </c>
      <c r="J164" s="157">
        <v>1000</v>
      </c>
      <c r="K164" s="156">
        <f t="shared" si="9"/>
        <v>1000</v>
      </c>
      <c r="L164" s="156">
        <v>21</v>
      </c>
      <c r="M164" s="156">
        <f t="shared" si="10"/>
        <v>0</v>
      </c>
      <c r="N164" s="155">
        <v>0</v>
      </c>
      <c r="O164" s="155">
        <f t="shared" si="11"/>
        <v>0</v>
      </c>
      <c r="P164" s="155">
        <v>0</v>
      </c>
      <c r="Q164" s="155">
        <f t="shared" si="12"/>
        <v>0</v>
      </c>
      <c r="R164" s="156"/>
      <c r="S164" s="156" t="s">
        <v>195</v>
      </c>
      <c r="T164" s="156" t="s">
        <v>196</v>
      </c>
      <c r="U164" s="156">
        <v>0</v>
      </c>
      <c r="V164" s="156">
        <f t="shared" si="13"/>
        <v>0</v>
      </c>
      <c r="W164" s="156"/>
      <c r="X164" s="156" t="s">
        <v>164</v>
      </c>
      <c r="Y164" s="156" t="s">
        <v>165</v>
      </c>
      <c r="Z164" s="146"/>
      <c r="AA164" s="146"/>
      <c r="AB164" s="146"/>
      <c r="AC164" s="146"/>
      <c r="AD164" s="146"/>
      <c r="AE164" s="146"/>
      <c r="AF164" s="146"/>
      <c r="AG164" s="146" t="s">
        <v>166</v>
      </c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outlineLevel="1" x14ac:dyDescent="0.2">
      <c r="A165" s="169">
        <v>70</v>
      </c>
      <c r="B165" s="170" t="s">
        <v>491</v>
      </c>
      <c r="C165" s="182" t="s">
        <v>492</v>
      </c>
      <c r="D165" s="171" t="s">
        <v>493</v>
      </c>
      <c r="E165" s="172">
        <v>1</v>
      </c>
      <c r="F165" s="173"/>
      <c r="G165" s="174">
        <f t="shared" si="7"/>
        <v>0</v>
      </c>
      <c r="H165" s="157">
        <v>0</v>
      </c>
      <c r="I165" s="156">
        <f t="shared" si="8"/>
        <v>0</v>
      </c>
      <c r="J165" s="157">
        <v>1000</v>
      </c>
      <c r="K165" s="156">
        <f t="shared" si="9"/>
        <v>1000</v>
      </c>
      <c r="L165" s="156">
        <v>21</v>
      </c>
      <c r="M165" s="156">
        <f t="shared" si="10"/>
        <v>0</v>
      </c>
      <c r="N165" s="155">
        <v>0</v>
      </c>
      <c r="O165" s="155">
        <f t="shared" si="11"/>
        <v>0</v>
      </c>
      <c r="P165" s="155">
        <v>0</v>
      </c>
      <c r="Q165" s="155">
        <f t="shared" si="12"/>
        <v>0</v>
      </c>
      <c r="R165" s="156"/>
      <c r="S165" s="156" t="s">
        <v>195</v>
      </c>
      <c r="T165" s="156" t="s">
        <v>196</v>
      </c>
      <c r="U165" s="156">
        <v>0</v>
      </c>
      <c r="V165" s="156">
        <f t="shared" si="13"/>
        <v>0</v>
      </c>
      <c r="W165" s="156"/>
      <c r="X165" s="156" t="s">
        <v>494</v>
      </c>
      <c r="Y165" s="156" t="s">
        <v>165</v>
      </c>
      <c r="Z165" s="146"/>
      <c r="AA165" s="146"/>
      <c r="AB165" s="146"/>
      <c r="AC165" s="146"/>
      <c r="AD165" s="146"/>
      <c r="AE165" s="146"/>
      <c r="AF165" s="146"/>
      <c r="AG165" s="146" t="s">
        <v>495</v>
      </c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x14ac:dyDescent="0.2">
      <c r="A166" s="3"/>
      <c r="B166" s="4"/>
      <c r="C166" s="185"/>
      <c r="D166" s="6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AE166">
        <v>15</v>
      </c>
      <c r="AF166">
        <v>21</v>
      </c>
      <c r="AG166" t="s">
        <v>143</v>
      </c>
    </row>
    <row r="167" spans="1:60" x14ac:dyDescent="0.2">
      <c r="A167" s="149"/>
      <c r="B167" s="150" t="s">
        <v>31</v>
      </c>
      <c r="C167" s="186"/>
      <c r="D167" s="151"/>
      <c r="E167" s="152"/>
      <c r="F167" s="152"/>
      <c r="G167" s="168">
        <f>G8+G12+G16+G43+G48+G53+G59+G63+G75+G77+G84+G105+G119+G140+G143+G152+G155+G158</f>
        <v>0</v>
      </c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AE167">
        <f>SUMIF(L7:L165,AE166,G7:G165)</f>
        <v>0</v>
      </c>
      <c r="AF167">
        <f>SUMIF(L7:L165,AF166,G7:G165)</f>
        <v>0</v>
      </c>
      <c r="AG167" t="s">
        <v>293</v>
      </c>
    </row>
    <row r="168" spans="1:60" x14ac:dyDescent="0.2">
      <c r="A168" s="3"/>
      <c r="B168" s="4"/>
      <c r="C168" s="185"/>
      <c r="D168" s="6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spans="1:60" x14ac:dyDescent="0.2">
      <c r="A169" s="3"/>
      <c r="B169" s="4"/>
      <c r="C169" s="185"/>
      <c r="D169" s="6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spans="1:60" x14ac:dyDescent="0.2">
      <c r="A170" s="262" t="s">
        <v>294</v>
      </c>
      <c r="B170" s="262"/>
      <c r="C170" s="263"/>
      <c r="D170" s="6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spans="1:60" x14ac:dyDescent="0.2">
      <c r="A171" s="243"/>
      <c r="B171" s="244"/>
      <c r="C171" s="245"/>
      <c r="D171" s="244"/>
      <c r="E171" s="244"/>
      <c r="F171" s="244"/>
      <c r="G171" s="246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AG171" t="s">
        <v>295</v>
      </c>
    </row>
    <row r="172" spans="1:60" x14ac:dyDescent="0.2">
      <c r="A172" s="247"/>
      <c r="B172" s="248"/>
      <c r="C172" s="249"/>
      <c r="D172" s="248"/>
      <c r="E172" s="248"/>
      <c r="F172" s="248"/>
      <c r="G172" s="250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spans="1:60" x14ac:dyDescent="0.2">
      <c r="A173" s="247"/>
      <c r="B173" s="248"/>
      <c r="C173" s="249"/>
      <c r="D173" s="248"/>
      <c r="E173" s="248"/>
      <c r="F173" s="248"/>
      <c r="G173" s="250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spans="1:60" x14ac:dyDescent="0.2">
      <c r="A174" s="247"/>
      <c r="B174" s="248"/>
      <c r="C174" s="249"/>
      <c r="D174" s="248"/>
      <c r="E174" s="248"/>
      <c r="F174" s="248"/>
      <c r="G174" s="250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spans="1:60" x14ac:dyDescent="0.2">
      <c r="A175" s="251"/>
      <c r="B175" s="252"/>
      <c r="C175" s="253"/>
      <c r="D175" s="252"/>
      <c r="E175" s="252"/>
      <c r="F175" s="252"/>
      <c r="G175" s="254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spans="1:60" x14ac:dyDescent="0.2">
      <c r="A176" s="3"/>
      <c r="B176" s="4"/>
      <c r="C176" s="185"/>
      <c r="D176" s="6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spans="3:33" x14ac:dyDescent="0.2">
      <c r="C177" s="187"/>
      <c r="D177" s="10"/>
      <c r="AG177" t="s">
        <v>296</v>
      </c>
    </row>
    <row r="178" spans="3:33" x14ac:dyDescent="0.2">
      <c r="D178" s="10"/>
    </row>
    <row r="179" spans="3:33" x14ac:dyDescent="0.2">
      <c r="D179" s="10"/>
    </row>
    <row r="180" spans="3:33" x14ac:dyDescent="0.2">
      <c r="D180" s="10"/>
    </row>
    <row r="181" spans="3:33" x14ac:dyDescent="0.2">
      <c r="D181" s="10"/>
    </row>
    <row r="182" spans="3:33" x14ac:dyDescent="0.2">
      <c r="D182" s="10"/>
    </row>
    <row r="183" spans="3:33" x14ac:dyDescent="0.2">
      <c r="D183" s="10"/>
    </row>
    <row r="184" spans="3:33" x14ac:dyDescent="0.2">
      <c r="D184" s="10"/>
    </row>
    <row r="185" spans="3:33" x14ac:dyDescent="0.2">
      <c r="D185" s="10"/>
    </row>
    <row r="186" spans="3:33" x14ac:dyDescent="0.2">
      <c r="D186" s="10"/>
    </row>
    <row r="187" spans="3:33" x14ac:dyDescent="0.2">
      <c r="D187" s="10"/>
    </row>
    <row r="188" spans="3:33" x14ac:dyDescent="0.2">
      <c r="D188" s="10"/>
    </row>
    <row r="189" spans="3:33" x14ac:dyDescent="0.2">
      <c r="D189" s="10"/>
    </row>
    <row r="190" spans="3:33" x14ac:dyDescent="0.2">
      <c r="D190" s="10"/>
    </row>
    <row r="191" spans="3:33" x14ac:dyDescent="0.2">
      <c r="D191" s="10"/>
    </row>
    <row r="192" spans="3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71:G175"/>
    <mergeCell ref="A1:G1"/>
    <mergeCell ref="C2:G2"/>
    <mergeCell ref="C3:G3"/>
    <mergeCell ref="C4:G4"/>
    <mergeCell ref="A170:C17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B7A09-CBD0-4640-9DF6-01160C8913DD}">
  <sheetPr>
    <outlinePr summaryBelow="0"/>
  </sheetPr>
  <dimension ref="A1:BH5000"/>
  <sheetViews>
    <sheetView workbookViewId="0">
      <pane ySplit="7" topLeftCell="A68" activePane="bottomLeft" state="frozen"/>
      <selection activeCell="E2" sqref="E2:J2"/>
      <selection pane="bottomLeft" activeCell="F9" sqref="F9:F77"/>
    </sheetView>
  </sheetViews>
  <sheetFormatPr defaultRowHeight="12.75" outlineLevelRow="2" x14ac:dyDescent="0.2"/>
  <cols>
    <col min="1" max="1" width="3.42578125" customWidth="1"/>
    <col min="2" max="2" width="12.7109375" style="120" customWidth="1"/>
    <col min="3" max="3" width="38.28515625" style="120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5" t="s">
        <v>655</v>
      </c>
      <c r="B1" s="255"/>
      <c r="C1" s="255"/>
      <c r="D1" s="255"/>
      <c r="E1" s="255"/>
      <c r="F1" s="255"/>
      <c r="G1" s="255"/>
      <c r="AG1" t="s">
        <v>131</v>
      </c>
    </row>
    <row r="2" spans="1:60" ht="25.15" customHeight="1" x14ac:dyDescent="0.2">
      <c r="A2" s="50" t="s">
        <v>8</v>
      </c>
      <c r="B2" s="49" t="s">
        <v>41</v>
      </c>
      <c r="C2" s="256" t="s">
        <v>42</v>
      </c>
      <c r="D2" s="257"/>
      <c r="E2" s="257"/>
      <c r="F2" s="257"/>
      <c r="G2" s="258"/>
      <c r="AG2" t="s">
        <v>132</v>
      </c>
    </row>
    <row r="3" spans="1:60" ht="25.15" customHeight="1" x14ac:dyDescent="0.2">
      <c r="A3" s="50" t="s">
        <v>9</v>
      </c>
      <c r="B3" s="49" t="s">
        <v>44</v>
      </c>
      <c r="C3" s="256" t="s">
        <v>654</v>
      </c>
      <c r="D3" s="257"/>
      <c r="E3" s="257"/>
      <c r="F3" s="257"/>
      <c r="G3" s="258"/>
      <c r="AC3" s="120" t="s">
        <v>132</v>
      </c>
      <c r="AG3" t="s">
        <v>133</v>
      </c>
    </row>
    <row r="4" spans="1:60" ht="25.15" customHeight="1" x14ac:dyDescent="0.2">
      <c r="A4" s="139" t="s">
        <v>10</v>
      </c>
      <c r="B4" s="140" t="s">
        <v>49</v>
      </c>
      <c r="C4" s="259" t="s">
        <v>50</v>
      </c>
      <c r="D4" s="260"/>
      <c r="E4" s="260"/>
      <c r="F4" s="260"/>
      <c r="G4" s="261"/>
      <c r="AG4" t="s">
        <v>134</v>
      </c>
    </row>
    <row r="5" spans="1:60" x14ac:dyDescent="0.2">
      <c r="D5" s="10"/>
    </row>
    <row r="6" spans="1:60" ht="38.25" x14ac:dyDescent="0.2">
      <c r="A6" s="142" t="s">
        <v>135</v>
      </c>
      <c r="B6" s="144" t="s">
        <v>136</v>
      </c>
      <c r="C6" s="144" t="s">
        <v>137</v>
      </c>
      <c r="D6" s="143" t="s">
        <v>138</v>
      </c>
      <c r="E6" s="142" t="s">
        <v>139</v>
      </c>
      <c r="F6" s="141" t="s">
        <v>140</v>
      </c>
      <c r="G6" s="142" t="s">
        <v>31</v>
      </c>
      <c r="H6" s="145" t="s">
        <v>32</v>
      </c>
      <c r="I6" s="145" t="s">
        <v>141</v>
      </c>
      <c r="J6" s="145" t="s">
        <v>33</v>
      </c>
      <c r="K6" s="145" t="s">
        <v>142</v>
      </c>
      <c r="L6" s="145" t="s">
        <v>143</v>
      </c>
      <c r="M6" s="145" t="s">
        <v>144</v>
      </c>
      <c r="N6" s="145" t="s">
        <v>145</v>
      </c>
      <c r="O6" s="145" t="s">
        <v>146</v>
      </c>
      <c r="P6" s="145" t="s">
        <v>147</v>
      </c>
      <c r="Q6" s="145" t="s">
        <v>148</v>
      </c>
      <c r="R6" s="145" t="s">
        <v>149</v>
      </c>
      <c r="S6" s="145" t="s">
        <v>150</v>
      </c>
      <c r="T6" s="145" t="s">
        <v>151</v>
      </c>
      <c r="U6" s="145" t="s">
        <v>152</v>
      </c>
      <c r="V6" s="145" t="s">
        <v>153</v>
      </c>
      <c r="W6" s="145" t="s">
        <v>154</v>
      </c>
      <c r="X6" s="145" t="s">
        <v>155</v>
      </c>
      <c r="Y6" s="145" t="s">
        <v>156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2" t="s">
        <v>157</v>
      </c>
      <c r="B8" s="163" t="s">
        <v>74</v>
      </c>
      <c r="C8" s="181" t="s">
        <v>75</v>
      </c>
      <c r="D8" s="164"/>
      <c r="E8" s="165"/>
      <c r="F8" s="166"/>
      <c r="G8" s="167">
        <f>SUMIF(AG9:AG11,"&lt;&gt;NOR",G9:G11)</f>
        <v>0</v>
      </c>
      <c r="H8" s="161"/>
      <c r="I8" s="161">
        <f>SUM(I9:I11)</f>
        <v>628.53</v>
      </c>
      <c r="J8" s="161"/>
      <c r="K8" s="161">
        <f>SUM(K9:K11)</f>
        <v>3572.97</v>
      </c>
      <c r="L8" s="161"/>
      <c r="M8" s="161">
        <f>SUM(M9:M11)</f>
        <v>0</v>
      </c>
      <c r="N8" s="160"/>
      <c r="O8" s="160">
        <f>SUM(O9:O11)</f>
        <v>0.28000000000000003</v>
      </c>
      <c r="P8" s="160"/>
      <c r="Q8" s="160">
        <f>SUM(Q9:Q11)</f>
        <v>0.29000000000000004</v>
      </c>
      <c r="R8" s="161"/>
      <c r="S8" s="161"/>
      <c r="T8" s="161"/>
      <c r="U8" s="161"/>
      <c r="V8" s="161">
        <f>SUM(V9:V11)</f>
        <v>8.52</v>
      </c>
      <c r="W8" s="161"/>
      <c r="X8" s="161"/>
      <c r="Y8" s="161"/>
      <c r="AG8" t="s">
        <v>158</v>
      </c>
    </row>
    <row r="9" spans="1:60" outlineLevel="1" x14ac:dyDescent="0.2">
      <c r="A9" s="175">
        <v>1</v>
      </c>
      <c r="B9" s="176" t="s">
        <v>496</v>
      </c>
      <c r="C9" s="184" t="s">
        <v>497</v>
      </c>
      <c r="D9" s="177" t="s">
        <v>161</v>
      </c>
      <c r="E9" s="178">
        <v>2.5</v>
      </c>
      <c r="F9" s="179"/>
      <c r="G9" s="180">
        <f>ROUND(E9*F9,2)</f>
        <v>0</v>
      </c>
      <c r="H9" s="157">
        <v>119.3</v>
      </c>
      <c r="I9" s="156">
        <f>ROUND(E9*H9,2)</f>
        <v>298.25</v>
      </c>
      <c r="J9" s="157">
        <v>333.7</v>
      </c>
      <c r="K9" s="156">
        <f>ROUND(E9*J9,2)</f>
        <v>834.25</v>
      </c>
      <c r="L9" s="156">
        <v>21</v>
      </c>
      <c r="M9" s="156">
        <f>G9*(1+L9/100)</f>
        <v>0</v>
      </c>
      <c r="N9" s="155">
        <v>0.10712000000000001</v>
      </c>
      <c r="O9" s="155">
        <f>ROUND(E9*N9,2)</f>
        <v>0.27</v>
      </c>
      <c r="P9" s="155">
        <v>0</v>
      </c>
      <c r="Q9" s="155">
        <f>ROUND(E9*P9,2)</f>
        <v>0</v>
      </c>
      <c r="R9" s="156"/>
      <c r="S9" s="156" t="s">
        <v>162</v>
      </c>
      <c r="T9" s="156" t="s">
        <v>163</v>
      </c>
      <c r="U9" s="156">
        <v>0.69998000000000005</v>
      </c>
      <c r="V9" s="156">
        <f>ROUND(E9*U9,2)</f>
        <v>1.75</v>
      </c>
      <c r="W9" s="156"/>
      <c r="X9" s="156" t="s">
        <v>164</v>
      </c>
      <c r="Y9" s="156" t="s">
        <v>165</v>
      </c>
      <c r="Z9" s="146"/>
      <c r="AA9" s="146"/>
      <c r="AB9" s="146"/>
      <c r="AC9" s="146"/>
      <c r="AD9" s="146"/>
      <c r="AE9" s="146"/>
      <c r="AF9" s="146"/>
      <c r="AG9" s="146" t="s">
        <v>308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75">
        <v>2</v>
      </c>
      <c r="B10" s="176" t="s">
        <v>498</v>
      </c>
      <c r="C10" s="184" t="s">
        <v>499</v>
      </c>
      <c r="D10" s="177" t="s">
        <v>181</v>
      </c>
      <c r="E10" s="178">
        <v>15</v>
      </c>
      <c r="F10" s="179"/>
      <c r="G10" s="180">
        <f>ROUND(E10*F10,2)</f>
        <v>0</v>
      </c>
      <c r="H10" s="157">
        <v>14.36</v>
      </c>
      <c r="I10" s="156">
        <f>ROUND(E10*H10,2)</f>
        <v>215.4</v>
      </c>
      <c r="J10" s="157">
        <v>100.64</v>
      </c>
      <c r="K10" s="156">
        <f>ROUND(E10*J10,2)</f>
        <v>1509.6</v>
      </c>
      <c r="L10" s="156">
        <v>21</v>
      </c>
      <c r="M10" s="156">
        <f>G10*(1+L10/100)</f>
        <v>0</v>
      </c>
      <c r="N10" s="155">
        <v>4.8999999999999998E-4</v>
      </c>
      <c r="O10" s="155">
        <f>ROUND(E10*N10,2)</f>
        <v>0.01</v>
      </c>
      <c r="P10" s="155">
        <v>8.9999999999999993E-3</v>
      </c>
      <c r="Q10" s="155">
        <f>ROUND(E10*P10,2)</f>
        <v>0.14000000000000001</v>
      </c>
      <c r="R10" s="156"/>
      <c r="S10" s="156" t="s">
        <v>162</v>
      </c>
      <c r="T10" s="156" t="s">
        <v>163</v>
      </c>
      <c r="U10" s="156">
        <v>0.247</v>
      </c>
      <c r="V10" s="156">
        <f>ROUND(E10*U10,2)</f>
        <v>3.71</v>
      </c>
      <c r="W10" s="156"/>
      <c r="X10" s="156" t="s">
        <v>164</v>
      </c>
      <c r="Y10" s="156" t="s">
        <v>165</v>
      </c>
      <c r="Z10" s="146"/>
      <c r="AA10" s="146"/>
      <c r="AB10" s="146"/>
      <c r="AC10" s="146"/>
      <c r="AD10" s="146"/>
      <c r="AE10" s="146"/>
      <c r="AF10" s="146"/>
      <c r="AG10" s="146" t="s">
        <v>308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75">
        <v>3</v>
      </c>
      <c r="B11" s="176" t="s">
        <v>500</v>
      </c>
      <c r="C11" s="184" t="s">
        <v>501</v>
      </c>
      <c r="D11" s="177" t="s">
        <v>181</v>
      </c>
      <c r="E11" s="178">
        <v>8</v>
      </c>
      <c r="F11" s="179"/>
      <c r="G11" s="180">
        <f>ROUND(E11*F11,2)</f>
        <v>0</v>
      </c>
      <c r="H11" s="157">
        <v>14.36</v>
      </c>
      <c r="I11" s="156">
        <f>ROUND(E11*H11,2)</f>
        <v>114.88</v>
      </c>
      <c r="J11" s="157">
        <v>153.63999999999999</v>
      </c>
      <c r="K11" s="156">
        <f>ROUND(E11*J11,2)</f>
        <v>1229.1199999999999</v>
      </c>
      <c r="L11" s="156">
        <v>21</v>
      </c>
      <c r="M11" s="156">
        <f>G11*(1+L11/100)</f>
        <v>0</v>
      </c>
      <c r="N11" s="155">
        <v>4.8999999999999998E-4</v>
      </c>
      <c r="O11" s="155">
        <f>ROUND(E11*N11,2)</f>
        <v>0</v>
      </c>
      <c r="P11" s="155">
        <v>1.9E-2</v>
      </c>
      <c r="Q11" s="155">
        <f>ROUND(E11*P11,2)</f>
        <v>0.15</v>
      </c>
      <c r="R11" s="156"/>
      <c r="S11" s="156" t="s">
        <v>162</v>
      </c>
      <c r="T11" s="156" t="s">
        <v>163</v>
      </c>
      <c r="U11" s="156">
        <v>0.38200000000000001</v>
      </c>
      <c r="V11" s="156">
        <f>ROUND(E11*U11,2)</f>
        <v>3.06</v>
      </c>
      <c r="W11" s="156"/>
      <c r="X11" s="156" t="s">
        <v>164</v>
      </c>
      <c r="Y11" s="156" t="s">
        <v>165</v>
      </c>
      <c r="Z11" s="146"/>
      <c r="AA11" s="146"/>
      <c r="AB11" s="146"/>
      <c r="AC11" s="146"/>
      <c r="AD11" s="146"/>
      <c r="AE11" s="146"/>
      <c r="AF11" s="146"/>
      <c r="AG11" s="146" t="s">
        <v>308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x14ac:dyDescent="0.2">
      <c r="A12" s="162" t="s">
        <v>157</v>
      </c>
      <c r="B12" s="163" t="s">
        <v>84</v>
      </c>
      <c r="C12" s="181" t="s">
        <v>85</v>
      </c>
      <c r="D12" s="164"/>
      <c r="E12" s="165"/>
      <c r="F12" s="166"/>
      <c r="G12" s="167">
        <f>SUMIF(AG13:AG13,"&lt;&gt;NOR",G13:G13)</f>
        <v>0</v>
      </c>
      <c r="H12" s="161"/>
      <c r="I12" s="161">
        <f>SUM(I13:I13)</f>
        <v>0</v>
      </c>
      <c r="J12" s="161"/>
      <c r="K12" s="161">
        <f>SUM(K13:K13)</f>
        <v>361.12</v>
      </c>
      <c r="L12" s="161"/>
      <c r="M12" s="161">
        <f>SUM(M13:M13)</f>
        <v>0</v>
      </c>
      <c r="N12" s="160"/>
      <c r="O12" s="160">
        <f>SUM(O13:O13)</f>
        <v>0</v>
      </c>
      <c r="P12" s="160"/>
      <c r="Q12" s="160">
        <f>SUM(Q13:Q13)</f>
        <v>0</v>
      </c>
      <c r="R12" s="161"/>
      <c r="S12" s="161"/>
      <c r="T12" s="161"/>
      <c r="U12" s="161"/>
      <c r="V12" s="161">
        <f>SUM(V13:V13)</f>
        <v>0.72</v>
      </c>
      <c r="W12" s="161"/>
      <c r="X12" s="161"/>
      <c r="Y12" s="161"/>
      <c r="AG12" t="s">
        <v>158</v>
      </c>
    </row>
    <row r="13" spans="1:60" outlineLevel="1" x14ac:dyDescent="0.2">
      <c r="A13" s="175">
        <v>4</v>
      </c>
      <c r="B13" s="176" t="s">
        <v>502</v>
      </c>
      <c r="C13" s="184" t="s">
        <v>503</v>
      </c>
      <c r="D13" s="177" t="s">
        <v>219</v>
      </c>
      <c r="E13" s="178">
        <v>0.27906999999999998</v>
      </c>
      <c r="F13" s="179"/>
      <c r="G13" s="180">
        <f>ROUND(E13*F13,2)</f>
        <v>0</v>
      </c>
      <c r="H13" s="157">
        <v>0</v>
      </c>
      <c r="I13" s="156">
        <f>ROUND(E13*H13,2)</f>
        <v>0</v>
      </c>
      <c r="J13" s="157">
        <v>1294</v>
      </c>
      <c r="K13" s="156">
        <f>ROUND(E13*J13,2)</f>
        <v>361.12</v>
      </c>
      <c r="L13" s="156">
        <v>21</v>
      </c>
      <c r="M13" s="156">
        <f>G13*(1+L13/100)</f>
        <v>0</v>
      </c>
      <c r="N13" s="155">
        <v>0</v>
      </c>
      <c r="O13" s="155">
        <f>ROUND(E13*N13,2)</f>
        <v>0</v>
      </c>
      <c r="P13" s="155">
        <v>0</v>
      </c>
      <c r="Q13" s="155">
        <f>ROUND(E13*P13,2)</f>
        <v>0</v>
      </c>
      <c r="R13" s="156"/>
      <c r="S13" s="156" t="s">
        <v>162</v>
      </c>
      <c r="T13" s="156" t="s">
        <v>163</v>
      </c>
      <c r="U13" s="156">
        <v>2.577</v>
      </c>
      <c r="V13" s="156">
        <f>ROUND(E13*U13,2)</f>
        <v>0.72</v>
      </c>
      <c r="W13" s="156"/>
      <c r="X13" s="156" t="s">
        <v>220</v>
      </c>
      <c r="Y13" s="156" t="s">
        <v>165</v>
      </c>
      <c r="Z13" s="146"/>
      <c r="AA13" s="146"/>
      <c r="AB13" s="146"/>
      <c r="AC13" s="146"/>
      <c r="AD13" s="146"/>
      <c r="AE13" s="146"/>
      <c r="AF13" s="146"/>
      <c r="AG13" s="146" t="s">
        <v>221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x14ac:dyDescent="0.2">
      <c r="A14" s="162" t="s">
        <v>157</v>
      </c>
      <c r="B14" s="163" t="s">
        <v>88</v>
      </c>
      <c r="C14" s="181" t="s">
        <v>89</v>
      </c>
      <c r="D14" s="164"/>
      <c r="E14" s="165"/>
      <c r="F14" s="166"/>
      <c r="G14" s="167">
        <f>SUMIF(AG15:AG18,"&lt;&gt;NOR",G15:G18)</f>
        <v>0</v>
      </c>
      <c r="H14" s="161"/>
      <c r="I14" s="161">
        <f>SUM(I15:I18)</f>
        <v>1257.5</v>
      </c>
      <c r="J14" s="161"/>
      <c r="K14" s="161">
        <f>SUM(K15:K18)</f>
        <v>1025</v>
      </c>
      <c r="L14" s="161"/>
      <c r="M14" s="161">
        <f>SUM(M15:M18)</f>
        <v>0</v>
      </c>
      <c r="N14" s="160"/>
      <c r="O14" s="160">
        <f>SUM(O15:O18)</f>
        <v>0</v>
      </c>
      <c r="P14" s="160"/>
      <c r="Q14" s="160">
        <f>SUM(Q15:Q18)</f>
        <v>0</v>
      </c>
      <c r="R14" s="161"/>
      <c r="S14" s="161"/>
      <c r="T14" s="161"/>
      <c r="U14" s="161"/>
      <c r="V14" s="161">
        <f>SUM(V15:V18)</f>
        <v>2.0499999999999998</v>
      </c>
      <c r="W14" s="161"/>
      <c r="X14" s="161"/>
      <c r="Y14" s="161"/>
      <c r="AG14" t="s">
        <v>158</v>
      </c>
    </row>
    <row r="15" spans="1:60" outlineLevel="1" x14ac:dyDescent="0.2">
      <c r="A15" s="175">
        <v>5</v>
      </c>
      <c r="B15" s="176" t="s">
        <v>504</v>
      </c>
      <c r="C15" s="184" t="s">
        <v>505</v>
      </c>
      <c r="D15" s="177" t="s">
        <v>181</v>
      </c>
      <c r="E15" s="178">
        <v>25</v>
      </c>
      <c r="F15" s="179"/>
      <c r="G15" s="180">
        <f>ROUND(E15*F15,2)</f>
        <v>0</v>
      </c>
      <c r="H15" s="157">
        <v>0</v>
      </c>
      <c r="I15" s="156">
        <f>ROUND(E15*H15,2)</f>
        <v>0</v>
      </c>
      <c r="J15" s="157">
        <v>41</v>
      </c>
      <c r="K15" s="156">
        <f>ROUND(E15*J15,2)</f>
        <v>1025</v>
      </c>
      <c r="L15" s="156">
        <v>21</v>
      </c>
      <c r="M15" s="156">
        <f>G15*(1+L15/100)</f>
        <v>0</v>
      </c>
      <c r="N15" s="155">
        <v>0</v>
      </c>
      <c r="O15" s="155">
        <f>ROUND(E15*N15,2)</f>
        <v>0</v>
      </c>
      <c r="P15" s="155">
        <v>0</v>
      </c>
      <c r="Q15" s="155">
        <f>ROUND(E15*P15,2)</f>
        <v>0</v>
      </c>
      <c r="R15" s="156"/>
      <c r="S15" s="156" t="s">
        <v>162</v>
      </c>
      <c r="T15" s="156" t="s">
        <v>163</v>
      </c>
      <c r="U15" s="156">
        <v>8.2000000000000003E-2</v>
      </c>
      <c r="V15" s="156">
        <f>ROUND(E15*U15,2)</f>
        <v>2.0499999999999998</v>
      </c>
      <c r="W15" s="156"/>
      <c r="X15" s="156" t="s">
        <v>164</v>
      </c>
      <c r="Y15" s="156" t="s">
        <v>165</v>
      </c>
      <c r="Z15" s="146"/>
      <c r="AA15" s="146"/>
      <c r="AB15" s="146"/>
      <c r="AC15" s="146"/>
      <c r="AD15" s="146"/>
      <c r="AE15" s="146"/>
      <c r="AF15" s="146"/>
      <c r="AG15" s="146" t="s">
        <v>197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75">
        <v>6</v>
      </c>
      <c r="B16" s="176" t="s">
        <v>506</v>
      </c>
      <c r="C16" s="184" t="s">
        <v>507</v>
      </c>
      <c r="D16" s="177" t="s">
        <v>181</v>
      </c>
      <c r="E16" s="178">
        <v>10</v>
      </c>
      <c r="F16" s="179"/>
      <c r="G16" s="180">
        <f>ROUND(E16*F16,2)</f>
        <v>0</v>
      </c>
      <c r="H16" s="157">
        <v>24.6</v>
      </c>
      <c r="I16" s="156">
        <f>ROUND(E16*H16,2)</f>
        <v>246</v>
      </c>
      <c r="J16" s="157">
        <v>0</v>
      </c>
      <c r="K16" s="156">
        <f>ROUND(E16*J16,2)</f>
        <v>0</v>
      </c>
      <c r="L16" s="156">
        <v>21</v>
      </c>
      <c r="M16" s="156">
        <f>G16*(1+L16/100)</f>
        <v>0</v>
      </c>
      <c r="N16" s="155">
        <v>2.0000000000000002E-5</v>
      </c>
      <c r="O16" s="155">
        <f>ROUND(E16*N16,2)</f>
        <v>0</v>
      </c>
      <c r="P16" s="155">
        <v>0</v>
      </c>
      <c r="Q16" s="155">
        <f>ROUND(E16*P16,2)</f>
        <v>0</v>
      </c>
      <c r="R16" s="156" t="s">
        <v>253</v>
      </c>
      <c r="S16" s="156" t="s">
        <v>163</v>
      </c>
      <c r="T16" s="156" t="s">
        <v>163</v>
      </c>
      <c r="U16" s="156">
        <v>0</v>
      </c>
      <c r="V16" s="156">
        <f>ROUND(E16*U16,2)</f>
        <v>0</v>
      </c>
      <c r="W16" s="156"/>
      <c r="X16" s="156" t="s">
        <v>254</v>
      </c>
      <c r="Y16" s="156" t="s">
        <v>165</v>
      </c>
      <c r="Z16" s="146"/>
      <c r="AA16" s="146"/>
      <c r="AB16" s="146"/>
      <c r="AC16" s="146"/>
      <c r="AD16" s="146"/>
      <c r="AE16" s="146"/>
      <c r="AF16" s="146"/>
      <c r="AG16" s="146" t="s">
        <v>384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">
      <c r="A17" s="175">
        <v>7</v>
      </c>
      <c r="B17" s="176" t="s">
        <v>508</v>
      </c>
      <c r="C17" s="184" t="s">
        <v>509</v>
      </c>
      <c r="D17" s="177" t="s">
        <v>181</v>
      </c>
      <c r="E17" s="178">
        <v>10</v>
      </c>
      <c r="F17" s="179"/>
      <c r="G17" s="180">
        <f>ROUND(E17*F17,2)</f>
        <v>0</v>
      </c>
      <c r="H17" s="157">
        <v>85.9</v>
      </c>
      <c r="I17" s="156">
        <f>ROUND(E17*H17,2)</f>
        <v>859</v>
      </c>
      <c r="J17" s="157">
        <v>0</v>
      </c>
      <c r="K17" s="156">
        <f>ROUND(E17*J17,2)</f>
        <v>0</v>
      </c>
      <c r="L17" s="156">
        <v>21</v>
      </c>
      <c r="M17" s="156">
        <f>G17*(1+L17/100)</f>
        <v>0</v>
      </c>
      <c r="N17" s="155">
        <v>4.0000000000000003E-5</v>
      </c>
      <c r="O17" s="155">
        <f>ROUND(E17*N17,2)</f>
        <v>0</v>
      </c>
      <c r="P17" s="155">
        <v>0</v>
      </c>
      <c r="Q17" s="155">
        <f>ROUND(E17*P17,2)</f>
        <v>0</v>
      </c>
      <c r="R17" s="156" t="s">
        <v>253</v>
      </c>
      <c r="S17" s="156" t="s">
        <v>268</v>
      </c>
      <c r="T17" s="156" t="s">
        <v>268</v>
      </c>
      <c r="U17" s="156">
        <v>0</v>
      </c>
      <c r="V17" s="156">
        <f>ROUND(E17*U17,2)</f>
        <v>0</v>
      </c>
      <c r="W17" s="156"/>
      <c r="X17" s="156" t="s">
        <v>254</v>
      </c>
      <c r="Y17" s="156" t="s">
        <v>165</v>
      </c>
      <c r="Z17" s="146"/>
      <c r="AA17" s="146"/>
      <c r="AB17" s="146"/>
      <c r="AC17" s="146"/>
      <c r="AD17" s="146"/>
      <c r="AE17" s="146"/>
      <c r="AF17" s="146"/>
      <c r="AG17" s="146" t="s">
        <v>255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75">
        <v>8</v>
      </c>
      <c r="B18" s="176" t="s">
        <v>510</v>
      </c>
      <c r="C18" s="184" t="s">
        <v>511</v>
      </c>
      <c r="D18" s="177" t="s">
        <v>181</v>
      </c>
      <c r="E18" s="178">
        <v>5</v>
      </c>
      <c r="F18" s="179"/>
      <c r="G18" s="180">
        <f>ROUND(E18*F18,2)</f>
        <v>0</v>
      </c>
      <c r="H18" s="157">
        <v>30.5</v>
      </c>
      <c r="I18" s="156">
        <f>ROUND(E18*H18,2)</f>
        <v>152.5</v>
      </c>
      <c r="J18" s="157">
        <v>0</v>
      </c>
      <c r="K18" s="156">
        <f>ROUND(E18*J18,2)</f>
        <v>0</v>
      </c>
      <c r="L18" s="156">
        <v>21</v>
      </c>
      <c r="M18" s="156">
        <f>G18*(1+L18/100)</f>
        <v>0</v>
      </c>
      <c r="N18" s="155">
        <v>4.0000000000000003E-5</v>
      </c>
      <c r="O18" s="155">
        <f>ROUND(E18*N18,2)</f>
        <v>0</v>
      </c>
      <c r="P18" s="155">
        <v>0</v>
      </c>
      <c r="Q18" s="155">
        <f>ROUND(E18*P18,2)</f>
        <v>0</v>
      </c>
      <c r="R18" s="156" t="s">
        <v>253</v>
      </c>
      <c r="S18" s="156" t="s">
        <v>162</v>
      </c>
      <c r="T18" s="156" t="s">
        <v>163</v>
      </c>
      <c r="U18" s="156">
        <v>0</v>
      </c>
      <c r="V18" s="156">
        <f>ROUND(E18*U18,2)</f>
        <v>0</v>
      </c>
      <c r="W18" s="156"/>
      <c r="X18" s="156" t="s">
        <v>254</v>
      </c>
      <c r="Y18" s="156" t="s">
        <v>165</v>
      </c>
      <c r="Z18" s="146"/>
      <c r="AA18" s="146"/>
      <c r="AB18" s="146"/>
      <c r="AC18" s="146"/>
      <c r="AD18" s="146"/>
      <c r="AE18" s="146"/>
      <c r="AF18" s="146"/>
      <c r="AG18" s="146" t="s">
        <v>255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x14ac:dyDescent="0.2">
      <c r="A19" s="162" t="s">
        <v>157</v>
      </c>
      <c r="B19" s="163" t="s">
        <v>92</v>
      </c>
      <c r="C19" s="181" t="s">
        <v>93</v>
      </c>
      <c r="D19" s="164"/>
      <c r="E19" s="165"/>
      <c r="F19" s="166"/>
      <c r="G19" s="167">
        <f>SUMIF(AG20:AG31,"&lt;&gt;NOR",G20:G31)</f>
        <v>0</v>
      </c>
      <c r="H19" s="161"/>
      <c r="I19" s="161">
        <f>SUM(I20:I31)</f>
        <v>3395.3100000000004</v>
      </c>
      <c r="J19" s="161"/>
      <c r="K19" s="161">
        <f>SUM(K20:K31)</f>
        <v>8316.6</v>
      </c>
      <c r="L19" s="161"/>
      <c r="M19" s="161">
        <f>SUM(M20:M31)</f>
        <v>0</v>
      </c>
      <c r="N19" s="160"/>
      <c r="O19" s="160">
        <f>SUM(O20:O31)</f>
        <v>0.01</v>
      </c>
      <c r="P19" s="160"/>
      <c r="Q19" s="160">
        <f>SUM(Q20:Q31)</f>
        <v>0.06</v>
      </c>
      <c r="R19" s="161"/>
      <c r="S19" s="161"/>
      <c r="T19" s="161"/>
      <c r="U19" s="161"/>
      <c r="V19" s="161">
        <f>SUM(V20:V31)</f>
        <v>15.27</v>
      </c>
      <c r="W19" s="161"/>
      <c r="X19" s="161"/>
      <c r="Y19" s="161"/>
      <c r="AG19" t="s">
        <v>158</v>
      </c>
    </row>
    <row r="20" spans="1:60" outlineLevel="1" x14ac:dyDescent="0.2">
      <c r="A20" s="175">
        <v>9</v>
      </c>
      <c r="B20" s="176" t="s">
        <v>512</v>
      </c>
      <c r="C20" s="184" t="s">
        <v>513</v>
      </c>
      <c r="D20" s="177" t="s">
        <v>181</v>
      </c>
      <c r="E20" s="178">
        <v>3</v>
      </c>
      <c r="F20" s="179"/>
      <c r="G20" s="180">
        <f t="shared" ref="G20:G29" si="0">ROUND(E20*F20,2)</f>
        <v>0</v>
      </c>
      <c r="H20" s="157">
        <v>0</v>
      </c>
      <c r="I20" s="156">
        <f t="shared" ref="I20:I29" si="1">ROUND(E20*H20,2)</f>
        <v>0</v>
      </c>
      <c r="J20" s="157">
        <v>178</v>
      </c>
      <c r="K20" s="156">
        <f t="shared" ref="K20:K29" si="2">ROUND(E20*J20,2)</f>
        <v>534</v>
      </c>
      <c r="L20" s="156">
        <v>21</v>
      </c>
      <c r="M20" s="156">
        <f t="shared" ref="M20:M29" si="3">G20*(1+L20/100)</f>
        <v>0</v>
      </c>
      <c r="N20" s="155">
        <v>0</v>
      </c>
      <c r="O20" s="155">
        <f t="shared" ref="O20:O29" si="4">ROUND(E20*N20,2)</f>
        <v>0</v>
      </c>
      <c r="P20" s="155">
        <v>1.4919999999999999E-2</v>
      </c>
      <c r="Q20" s="155">
        <f t="shared" ref="Q20:Q29" si="5">ROUND(E20*P20,2)</f>
        <v>0.04</v>
      </c>
      <c r="R20" s="156"/>
      <c r="S20" s="156" t="s">
        <v>162</v>
      </c>
      <c r="T20" s="156" t="s">
        <v>163</v>
      </c>
      <c r="U20" s="156">
        <v>0.41299999999999998</v>
      </c>
      <c r="V20" s="156">
        <f t="shared" ref="V20:V29" si="6">ROUND(E20*U20,2)</f>
        <v>1.24</v>
      </c>
      <c r="W20" s="156"/>
      <c r="X20" s="156" t="s">
        <v>164</v>
      </c>
      <c r="Y20" s="156" t="s">
        <v>165</v>
      </c>
      <c r="Z20" s="146"/>
      <c r="AA20" s="146"/>
      <c r="AB20" s="146"/>
      <c r="AC20" s="146"/>
      <c r="AD20" s="146"/>
      <c r="AE20" s="146"/>
      <c r="AF20" s="146"/>
      <c r="AG20" s="146" t="s">
        <v>197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">
      <c r="A21" s="175">
        <v>10</v>
      </c>
      <c r="B21" s="176" t="s">
        <v>514</v>
      </c>
      <c r="C21" s="184" t="s">
        <v>515</v>
      </c>
      <c r="D21" s="177" t="s">
        <v>178</v>
      </c>
      <c r="E21" s="178">
        <v>4</v>
      </c>
      <c r="F21" s="179"/>
      <c r="G21" s="180">
        <f t="shared" si="0"/>
        <v>0</v>
      </c>
      <c r="H21" s="157">
        <v>167.09</v>
      </c>
      <c r="I21" s="156">
        <f t="shared" si="1"/>
        <v>668.36</v>
      </c>
      <c r="J21" s="157">
        <v>540.91</v>
      </c>
      <c r="K21" s="156">
        <f t="shared" si="2"/>
        <v>2163.64</v>
      </c>
      <c r="L21" s="156">
        <v>21</v>
      </c>
      <c r="M21" s="156">
        <f t="shared" si="3"/>
        <v>0</v>
      </c>
      <c r="N21" s="155">
        <v>0</v>
      </c>
      <c r="O21" s="155">
        <f t="shared" si="4"/>
        <v>0</v>
      </c>
      <c r="P21" s="155">
        <v>0</v>
      </c>
      <c r="Q21" s="155">
        <f t="shared" si="5"/>
        <v>0</v>
      </c>
      <c r="R21" s="156"/>
      <c r="S21" s="156" t="s">
        <v>162</v>
      </c>
      <c r="T21" s="156" t="s">
        <v>163</v>
      </c>
      <c r="U21" s="156">
        <v>0.99199999999999999</v>
      </c>
      <c r="V21" s="156">
        <f t="shared" si="6"/>
        <v>3.97</v>
      </c>
      <c r="W21" s="156"/>
      <c r="X21" s="156" t="s">
        <v>164</v>
      </c>
      <c r="Y21" s="156" t="s">
        <v>165</v>
      </c>
      <c r="Z21" s="146"/>
      <c r="AA21" s="146"/>
      <c r="AB21" s="146"/>
      <c r="AC21" s="146"/>
      <c r="AD21" s="146"/>
      <c r="AE21" s="146"/>
      <c r="AF21" s="146"/>
      <c r="AG21" s="146" t="s">
        <v>197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75">
        <v>11</v>
      </c>
      <c r="B22" s="176" t="s">
        <v>516</v>
      </c>
      <c r="C22" s="184" t="s">
        <v>517</v>
      </c>
      <c r="D22" s="177" t="s">
        <v>181</v>
      </c>
      <c r="E22" s="178">
        <v>3</v>
      </c>
      <c r="F22" s="179"/>
      <c r="G22" s="180">
        <f t="shared" si="0"/>
        <v>0</v>
      </c>
      <c r="H22" s="157">
        <v>129.59</v>
      </c>
      <c r="I22" s="156">
        <f t="shared" si="1"/>
        <v>388.77</v>
      </c>
      <c r="J22" s="157">
        <v>195.41</v>
      </c>
      <c r="K22" s="156">
        <f t="shared" si="2"/>
        <v>586.23</v>
      </c>
      <c r="L22" s="156">
        <v>21</v>
      </c>
      <c r="M22" s="156">
        <f t="shared" si="3"/>
        <v>0</v>
      </c>
      <c r="N22" s="155">
        <v>4.6999999999999999E-4</v>
      </c>
      <c r="O22" s="155">
        <f t="shared" si="4"/>
        <v>0</v>
      </c>
      <c r="P22" s="155">
        <v>0</v>
      </c>
      <c r="Q22" s="155">
        <f t="shared" si="5"/>
        <v>0</v>
      </c>
      <c r="R22" s="156"/>
      <c r="S22" s="156" t="s">
        <v>162</v>
      </c>
      <c r="T22" s="156" t="s">
        <v>163</v>
      </c>
      <c r="U22" s="156">
        <v>0.35899999999999999</v>
      </c>
      <c r="V22" s="156">
        <f t="shared" si="6"/>
        <v>1.08</v>
      </c>
      <c r="W22" s="156"/>
      <c r="X22" s="156" t="s">
        <v>164</v>
      </c>
      <c r="Y22" s="156" t="s">
        <v>165</v>
      </c>
      <c r="Z22" s="146"/>
      <c r="AA22" s="146"/>
      <c r="AB22" s="146"/>
      <c r="AC22" s="146"/>
      <c r="AD22" s="146"/>
      <c r="AE22" s="146"/>
      <c r="AF22" s="146"/>
      <c r="AG22" s="146" t="s">
        <v>197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">
      <c r="A23" s="175">
        <v>12</v>
      </c>
      <c r="B23" s="176" t="s">
        <v>518</v>
      </c>
      <c r="C23" s="184" t="s">
        <v>519</v>
      </c>
      <c r="D23" s="177" t="s">
        <v>181</v>
      </c>
      <c r="E23" s="178">
        <v>4</v>
      </c>
      <c r="F23" s="179"/>
      <c r="G23" s="180">
        <f t="shared" si="0"/>
        <v>0</v>
      </c>
      <c r="H23" s="157">
        <v>184.97</v>
      </c>
      <c r="I23" s="156">
        <f t="shared" si="1"/>
        <v>739.88</v>
      </c>
      <c r="J23" s="157">
        <v>246.03</v>
      </c>
      <c r="K23" s="156">
        <f t="shared" si="2"/>
        <v>984.12</v>
      </c>
      <c r="L23" s="156">
        <v>21</v>
      </c>
      <c r="M23" s="156">
        <f t="shared" si="3"/>
        <v>0</v>
      </c>
      <c r="N23" s="155">
        <v>6.9999999999999999E-4</v>
      </c>
      <c r="O23" s="155">
        <f t="shared" si="4"/>
        <v>0</v>
      </c>
      <c r="P23" s="155">
        <v>0</v>
      </c>
      <c r="Q23" s="155">
        <f t="shared" si="5"/>
        <v>0</v>
      </c>
      <c r="R23" s="156"/>
      <c r="S23" s="156" t="s">
        <v>162</v>
      </c>
      <c r="T23" s="156" t="s">
        <v>163</v>
      </c>
      <c r="U23" s="156">
        <v>0.45200000000000001</v>
      </c>
      <c r="V23" s="156">
        <f t="shared" si="6"/>
        <v>1.81</v>
      </c>
      <c r="W23" s="156"/>
      <c r="X23" s="156" t="s">
        <v>164</v>
      </c>
      <c r="Y23" s="156" t="s">
        <v>165</v>
      </c>
      <c r="Z23" s="146"/>
      <c r="AA23" s="146"/>
      <c r="AB23" s="146"/>
      <c r="AC23" s="146"/>
      <c r="AD23" s="146"/>
      <c r="AE23" s="146"/>
      <c r="AF23" s="146"/>
      <c r="AG23" s="146" t="s">
        <v>197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 x14ac:dyDescent="0.2">
      <c r="A24" s="175">
        <v>13</v>
      </c>
      <c r="B24" s="176" t="s">
        <v>520</v>
      </c>
      <c r="C24" s="184" t="s">
        <v>521</v>
      </c>
      <c r="D24" s="177" t="s">
        <v>181</v>
      </c>
      <c r="E24" s="178">
        <v>4</v>
      </c>
      <c r="F24" s="179"/>
      <c r="G24" s="180">
        <f t="shared" si="0"/>
        <v>0</v>
      </c>
      <c r="H24" s="157">
        <v>391.49</v>
      </c>
      <c r="I24" s="156">
        <f t="shared" si="1"/>
        <v>1565.96</v>
      </c>
      <c r="J24" s="157">
        <v>638.51</v>
      </c>
      <c r="K24" s="156">
        <f t="shared" si="2"/>
        <v>2554.04</v>
      </c>
      <c r="L24" s="156">
        <v>21</v>
      </c>
      <c r="M24" s="156">
        <f t="shared" si="3"/>
        <v>0</v>
      </c>
      <c r="N24" s="155">
        <v>1.5200000000000001E-3</v>
      </c>
      <c r="O24" s="155">
        <f t="shared" si="4"/>
        <v>0.01</v>
      </c>
      <c r="P24" s="155">
        <v>0</v>
      </c>
      <c r="Q24" s="155">
        <f t="shared" si="5"/>
        <v>0</v>
      </c>
      <c r="R24" s="156"/>
      <c r="S24" s="156" t="s">
        <v>162</v>
      </c>
      <c r="T24" s="156" t="s">
        <v>163</v>
      </c>
      <c r="U24" s="156">
        <v>1.173</v>
      </c>
      <c r="V24" s="156">
        <f t="shared" si="6"/>
        <v>4.6900000000000004</v>
      </c>
      <c r="W24" s="156"/>
      <c r="X24" s="156" t="s">
        <v>164</v>
      </c>
      <c r="Y24" s="156" t="s">
        <v>165</v>
      </c>
      <c r="Z24" s="146"/>
      <c r="AA24" s="146"/>
      <c r="AB24" s="146"/>
      <c r="AC24" s="146"/>
      <c r="AD24" s="146"/>
      <c r="AE24" s="146"/>
      <c r="AF24" s="146"/>
      <c r="AG24" s="146" t="s">
        <v>197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">
      <c r="A25" s="175">
        <v>14</v>
      </c>
      <c r="B25" s="176" t="s">
        <v>522</v>
      </c>
      <c r="C25" s="184" t="s">
        <v>523</v>
      </c>
      <c r="D25" s="177" t="s">
        <v>181</v>
      </c>
      <c r="E25" s="178">
        <v>11</v>
      </c>
      <c r="F25" s="179"/>
      <c r="G25" s="180">
        <f t="shared" si="0"/>
        <v>0</v>
      </c>
      <c r="H25" s="157">
        <v>0</v>
      </c>
      <c r="I25" s="156">
        <f t="shared" si="1"/>
        <v>0</v>
      </c>
      <c r="J25" s="157">
        <v>35.700000000000003</v>
      </c>
      <c r="K25" s="156">
        <f t="shared" si="2"/>
        <v>392.7</v>
      </c>
      <c r="L25" s="156">
        <v>21</v>
      </c>
      <c r="M25" s="156">
        <f t="shared" si="3"/>
        <v>0</v>
      </c>
      <c r="N25" s="155">
        <v>0</v>
      </c>
      <c r="O25" s="155">
        <f t="shared" si="4"/>
        <v>0</v>
      </c>
      <c r="P25" s="155">
        <v>1.98E-3</v>
      </c>
      <c r="Q25" s="155">
        <f t="shared" si="5"/>
        <v>0.02</v>
      </c>
      <c r="R25" s="156"/>
      <c r="S25" s="156" t="s">
        <v>162</v>
      </c>
      <c r="T25" s="156" t="s">
        <v>163</v>
      </c>
      <c r="U25" s="156">
        <v>8.3000000000000004E-2</v>
      </c>
      <c r="V25" s="156">
        <f t="shared" si="6"/>
        <v>0.91</v>
      </c>
      <c r="W25" s="156"/>
      <c r="X25" s="156" t="s">
        <v>164</v>
      </c>
      <c r="Y25" s="156" t="s">
        <v>165</v>
      </c>
      <c r="Z25" s="146"/>
      <c r="AA25" s="146"/>
      <c r="AB25" s="146"/>
      <c r="AC25" s="146"/>
      <c r="AD25" s="146"/>
      <c r="AE25" s="146"/>
      <c r="AF25" s="146"/>
      <c r="AG25" s="146" t="s">
        <v>197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">
      <c r="A26" s="175">
        <v>15</v>
      </c>
      <c r="B26" s="176" t="s">
        <v>524</v>
      </c>
      <c r="C26" s="184" t="s">
        <v>525</v>
      </c>
      <c r="D26" s="177" t="s">
        <v>178</v>
      </c>
      <c r="E26" s="178">
        <v>2</v>
      </c>
      <c r="F26" s="179"/>
      <c r="G26" s="180">
        <f t="shared" si="0"/>
        <v>0</v>
      </c>
      <c r="H26" s="157">
        <v>0</v>
      </c>
      <c r="I26" s="156">
        <f t="shared" si="1"/>
        <v>0</v>
      </c>
      <c r="J26" s="157">
        <v>85.5</v>
      </c>
      <c r="K26" s="156">
        <f t="shared" si="2"/>
        <v>171</v>
      </c>
      <c r="L26" s="156">
        <v>21</v>
      </c>
      <c r="M26" s="156">
        <f t="shared" si="3"/>
        <v>0</v>
      </c>
      <c r="N26" s="155">
        <v>0</v>
      </c>
      <c r="O26" s="155">
        <f t="shared" si="4"/>
        <v>0</v>
      </c>
      <c r="P26" s="155">
        <v>0</v>
      </c>
      <c r="Q26" s="155">
        <f t="shared" si="5"/>
        <v>0</v>
      </c>
      <c r="R26" s="156"/>
      <c r="S26" s="156" t="s">
        <v>162</v>
      </c>
      <c r="T26" s="156" t="s">
        <v>163</v>
      </c>
      <c r="U26" s="156">
        <v>0.157</v>
      </c>
      <c r="V26" s="156">
        <f t="shared" si="6"/>
        <v>0.31</v>
      </c>
      <c r="W26" s="156"/>
      <c r="X26" s="156" t="s">
        <v>164</v>
      </c>
      <c r="Y26" s="156" t="s">
        <v>165</v>
      </c>
      <c r="Z26" s="146"/>
      <c r="AA26" s="146"/>
      <c r="AB26" s="146"/>
      <c r="AC26" s="146"/>
      <c r="AD26" s="146"/>
      <c r="AE26" s="146"/>
      <c r="AF26" s="146"/>
      <c r="AG26" s="146" t="s">
        <v>197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">
      <c r="A27" s="175">
        <v>16</v>
      </c>
      <c r="B27" s="176" t="s">
        <v>526</v>
      </c>
      <c r="C27" s="184" t="s">
        <v>527</v>
      </c>
      <c r="D27" s="177" t="s">
        <v>178</v>
      </c>
      <c r="E27" s="178">
        <v>2</v>
      </c>
      <c r="F27" s="179"/>
      <c r="G27" s="180">
        <f t="shared" si="0"/>
        <v>0</v>
      </c>
      <c r="H27" s="157">
        <v>0</v>
      </c>
      <c r="I27" s="156">
        <f t="shared" si="1"/>
        <v>0</v>
      </c>
      <c r="J27" s="157">
        <v>94.8</v>
      </c>
      <c r="K27" s="156">
        <f t="shared" si="2"/>
        <v>189.6</v>
      </c>
      <c r="L27" s="156">
        <v>21</v>
      </c>
      <c r="M27" s="156">
        <f t="shared" si="3"/>
        <v>0</v>
      </c>
      <c r="N27" s="155">
        <v>0</v>
      </c>
      <c r="O27" s="155">
        <f t="shared" si="4"/>
        <v>0</v>
      </c>
      <c r="P27" s="155">
        <v>0</v>
      </c>
      <c r="Q27" s="155">
        <f t="shared" si="5"/>
        <v>0</v>
      </c>
      <c r="R27" s="156"/>
      <c r="S27" s="156" t="s">
        <v>162</v>
      </c>
      <c r="T27" s="156" t="s">
        <v>163</v>
      </c>
      <c r="U27" s="156">
        <v>0.17399999999999999</v>
      </c>
      <c r="V27" s="156">
        <f t="shared" si="6"/>
        <v>0.35</v>
      </c>
      <c r="W27" s="156"/>
      <c r="X27" s="156" t="s">
        <v>164</v>
      </c>
      <c r="Y27" s="156" t="s">
        <v>165</v>
      </c>
      <c r="Z27" s="146"/>
      <c r="AA27" s="146"/>
      <c r="AB27" s="146"/>
      <c r="AC27" s="146"/>
      <c r="AD27" s="146"/>
      <c r="AE27" s="146"/>
      <c r="AF27" s="146"/>
      <c r="AG27" s="146" t="s">
        <v>197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">
      <c r="A28" s="175">
        <v>17</v>
      </c>
      <c r="B28" s="176" t="s">
        <v>528</v>
      </c>
      <c r="C28" s="184" t="s">
        <v>529</v>
      </c>
      <c r="D28" s="177" t="s">
        <v>178</v>
      </c>
      <c r="E28" s="178">
        <v>1</v>
      </c>
      <c r="F28" s="179"/>
      <c r="G28" s="180">
        <f t="shared" si="0"/>
        <v>0</v>
      </c>
      <c r="H28" s="157">
        <v>0</v>
      </c>
      <c r="I28" s="156">
        <f t="shared" si="1"/>
        <v>0</v>
      </c>
      <c r="J28" s="157">
        <v>141</v>
      </c>
      <c r="K28" s="156">
        <f t="shared" si="2"/>
        <v>141</v>
      </c>
      <c r="L28" s="156">
        <v>21</v>
      </c>
      <c r="M28" s="156">
        <f t="shared" si="3"/>
        <v>0</v>
      </c>
      <c r="N28" s="155">
        <v>0</v>
      </c>
      <c r="O28" s="155">
        <f t="shared" si="4"/>
        <v>0</v>
      </c>
      <c r="P28" s="155">
        <v>0</v>
      </c>
      <c r="Q28" s="155">
        <f t="shared" si="5"/>
        <v>0</v>
      </c>
      <c r="R28" s="156"/>
      <c r="S28" s="156" t="s">
        <v>162</v>
      </c>
      <c r="T28" s="156" t="s">
        <v>163</v>
      </c>
      <c r="U28" s="156">
        <v>0.25900000000000001</v>
      </c>
      <c r="V28" s="156">
        <f t="shared" si="6"/>
        <v>0.26</v>
      </c>
      <c r="W28" s="156"/>
      <c r="X28" s="156" t="s">
        <v>164</v>
      </c>
      <c r="Y28" s="156" t="s">
        <v>165</v>
      </c>
      <c r="Z28" s="146"/>
      <c r="AA28" s="146"/>
      <c r="AB28" s="146"/>
      <c r="AC28" s="146"/>
      <c r="AD28" s="146"/>
      <c r="AE28" s="146"/>
      <c r="AF28" s="146"/>
      <c r="AG28" s="146" t="s">
        <v>197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">
      <c r="A29" s="169">
        <v>18</v>
      </c>
      <c r="B29" s="170" t="s">
        <v>530</v>
      </c>
      <c r="C29" s="182" t="s">
        <v>531</v>
      </c>
      <c r="D29" s="171" t="s">
        <v>181</v>
      </c>
      <c r="E29" s="172">
        <v>11</v>
      </c>
      <c r="F29" s="173"/>
      <c r="G29" s="174">
        <f t="shared" si="0"/>
        <v>0</v>
      </c>
      <c r="H29" s="157">
        <v>2.94</v>
      </c>
      <c r="I29" s="156">
        <f t="shared" si="1"/>
        <v>32.340000000000003</v>
      </c>
      <c r="J29" s="157">
        <v>32.159999999999997</v>
      </c>
      <c r="K29" s="156">
        <f t="shared" si="2"/>
        <v>353.76</v>
      </c>
      <c r="L29" s="156">
        <v>21</v>
      </c>
      <c r="M29" s="156">
        <f t="shared" si="3"/>
        <v>0</v>
      </c>
      <c r="N29" s="155">
        <v>0</v>
      </c>
      <c r="O29" s="155">
        <f t="shared" si="4"/>
        <v>0</v>
      </c>
      <c r="P29" s="155">
        <v>0</v>
      </c>
      <c r="Q29" s="155">
        <f t="shared" si="5"/>
        <v>0</v>
      </c>
      <c r="R29" s="156"/>
      <c r="S29" s="156" t="s">
        <v>162</v>
      </c>
      <c r="T29" s="156" t="s">
        <v>163</v>
      </c>
      <c r="U29" s="156">
        <v>5.8999999999999997E-2</v>
      </c>
      <c r="V29" s="156">
        <f t="shared" si="6"/>
        <v>0.65</v>
      </c>
      <c r="W29" s="156"/>
      <c r="X29" s="156" t="s">
        <v>164</v>
      </c>
      <c r="Y29" s="156" t="s">
        <v>165</v>
      </c>
      <c r="Z29" s="146"/>
      <c r="AA29" s="146"/>
      <c r="AB29" s="146"/>
      <c r="AC29" s="146"/>
      <c r="AD29" s="146"/>
      <c r="AE29" s="146"/>
      <c r="AF29" s="146"/>
      <c r="AG29" s="146" t="s">
        <v>197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2" x14ac:dyDescent="0.2">
      <c r="A30" s="153"/>
      <c r="B30" s="154"/>
      <c r="C30" s="183" t="s">
        <v>532</v>
      </c>
      <c r="D30" s="158"/>
      <c r="E30" s="159">
        <v>11</v>
      </c>
      <c r="F30" s="156"/>
      <c r="G30" s="156"/>
      <c r="H30" s="156"/>
      <c r="I30" s="156"/>
      <c r="J30" s="156"/>
      <c r="K30" s="156"/>
      <c r="L30" s="156"/>
      <c r="M30" s="156"/>
      <c r="N30" s="155"/>
      <c r="O30" s="155"/>
      <c r="P30" s="155"/>
      <c r="Q30" s="155"/>
      <c r="R30" s="156"/>
      <c r="S30" s="156"/>
      <c r="T30" s="156"/>
      <c r="U30" s="156"/>
      <c r="V30" s="156"/>
      <c r="W30" s="156"/>
      <c r="X30" s="156"/>
      <c r="Y30" s="156"/>
      <c r="Z30" s="146"/>
      <c r="AA30" s="146"/>
      <c r="AB30" s="146"/>
      <c r="AC30" s="146"/>
      <c r="AD30" s="146"/>
      <c r="AE30" s="146"/>
      <c r="AF30" s="146"/>
      <c r="AG30" s="146" t="s">
        <v>168</v>
      </c>
      <c r="AH30" s="146">
        <v>0</v>
      </c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 x14ac:dyDescent="0.2">
      <c r="A31" s="175">
        <v>19</v>
      </c>
      <c r="B31" s="176" t="s">
        <v>533</v>
      </c>
      <c r="C31" s="184" t="s">
        <v>534</v>
      </c>
      <c r="D31" s="177" t="s">
        <v>0</v>
      </c>
      <c r="E31" s="178">
        <v>114.654</v>
      </c>
      <c r="F31" s="179"/>
      <c r="G31" s="180">
        <f>ROUND(E31*F31,2)</f>
        <v>0</v>
      </c>
      <c r="H31" s="157">
        <v>0</v>
      </c>
      <c r="I31" s="156">
        <f>ROUND(E31*H31,2)</f>
        <v>0</v>
      </c>
      <c r="J31" s="157">
        <v>2.15</v>
      </c>
      <c r="K31" s="156">
        <f>ROUND(E31*J31,2)</f>
        <v>246.51</v>
      </c>
      <c r="L31" s="156">
        <v>21</v>
      </c>
      <c r="M31" s="156">
        <f>G31*(1+L31/100)</f>
        <v>0</v>
      </c>
      <c r="N31" s="155">
        <v>0</v>
      </c>
      <c r="O31" s="155">
        <f>ROUND(E31*N31,2)</f>
        <v>0</v>
      </c>
      <c r="P31" s="155">
        <v>0</v>
      </c>
      <c r="Q31" s="155">
        <f>ROUND(E31*P31,2)</f>
        <v>0</v>
      </c>
      <c r="R31" s="156"/>
      <c r="S31" s="156" t="s">
        <v>162</v>
      </c>
      <c r="T31" s="156" t="s">
        <v>163</v>
      </c>
      <c r="U31" s="156">
        <v>0</v>
      </c>
      <c r="V31" s="156">
        <f>ROUND(E31*U31,2)</f>
        <v>0</v>
      </c>
      <c r="W31" s="156"/>
      <c r="X31" s="156" t="s">
        <v>220</v>
      </c>
      <c r="Y31" s="156" t="s">
        <v>165</v>
      </c>
      <c r="Z31" s="146"/>
      <c r="AA31" s="146"/>
      <c r="AB31" s="146"/>
      <c r="AC31" s="146"/>
      <c r="AD31" s="146"/>
      <c r="AE31" s="146"/>
      <c r="AF31" s="146"/>
      <c r="AG31" s="146" t="s">
        <v>221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x14ac:dyDescent="0.2">
      <c r="A32" s="162" t="s">
        <v>157</v>
      </c>
      <c r="B32" s="163" t="s">
        <v>94</v>
      </c>
      <c r="C32" s="181" t="s">
        <v>95</v>
      </c>
      <c r="D32" s="164"/>
      <c r="E32" s="165"/>
      <c r="F32" s="166"/>
      <c r="G32" s="167">
        <f>SUMIF(AG33:AG46,"&lt;&gt;NOR",G33:G46)</f>
        <v>0</v>
      </c>
      <c r="H32" s="161"/>
      <c r="I32" s="161">
        <f>SUM(I33:I46)</f>
        <v>5980.54</v>
      </c>
      <c r="J32" s="161"/>
      <c r="K32" s="161">
        <f>SUM(K33:K46)</f>
        <v>12263.72</v>
      </c>
      <c r="L32" s="161"/>
      <c r="M32" s="161">
        <f>SUM(M33:M46)</f>
        <v>0</v>
      </c>
      <c r="N32" s="160"/>
      <c r="O32" s="160">
        <f>SUM(O33:O46)</f>
        <v>0.11000000000000001</v>
      </c>
      <c r="P32" s="160"/>
      <c r="Q32" s="160">
        <f>SUM(Q33:Q46)</f>
        <v>0</v>
      </c>
      <c r="R32" s="161"/>
      <c r="S32" s="161"/>
      <c r="T32" s="161"/>
      <c r="U32" s="161"/>
      <c r="V32" s="161">
        <f>SUM(V33:V46)</f>
        <v>22.590000000000003</v>
      </c>
      <c r="W32" s="161"/>
      <c r="X32" s="161"/>
      <c r="Y32" s="161"/>
      <c r="AG32" t="s">
        <v>158</v>
      </c>
    </row>
    <row r="33" spans="1:60" outlineLevel="1" x14ac:dyDescent="0.2">
      <c r="A33" s="175">
        <v>20</v>
      </c>
      <c r="B33" s="176" t="s">
        <v>535</v>
      </c>
      <c r="C33" s="184" t="s">
        <v>536</v>
      </c>
      <c r="D33" s="177" t="s">
        <v>178</v>
      </c>
      <c r="E33" s="178">
        <v>2</v>
      </c>
      <c r="F33" s="179"/>
      <c r="G33" s="180">
        <f t="shared" ref="G33:G46" si="7">ROUND(E33*F33,2)</f>
        <v>0</v>
      </c>
      <c r="H33" s="157">
        <v>166.33</v>
      </c>
      <c r="I33" s="156">
        <f t="shared" ref="I33:I46" si="8">ROUND(E33*H33,2)</f>
        <v>332.66</v>
      </c>
      <c r="J33" s="157">
        <v>352.67</v>
      </c>
      <c r="K33" s="156">
        <f t="shared" ref="K33:K46" si="9">ROUND(E33*J33,2)</f>
        <v>705.34</v>
      </c>
      <c r="L33" s="156">
        <v>21</v>
      </c>
      <c r="M33" s="156">
        <f t="shared" ref="M33:M46" si="10">G33*(1+L33/100)</f>
        <v>0</v>
      </c>
      <c r="N33" s="155">
        <v>9.8999999999999999E-4</v>
      </c>
      <c r="O33" s="155">
        <f t="shared" ref="O33:O46" si="11">ROUND(E33*N33,2)</f>
        <v>0</v>
      </c>
      <c r="P33" s="155">
        <v>0</v>
      </c>
      <c r="Q33" s="155">
        <f t="shared" ref="Q33:Q46" si="12">ROUND(E33*P33,2)</f>
        <v>0</v>
      </c>
      <c r="R33" s="156"/>
      <c r="S33" s="156" t="s">
        <v>162</v>
      </c>
      <c r="T33" s="156" t="s">
        <v>163</v>
      </c>
      <c r="U33" s="156">
        <v>0.66900000000000004</v>
      </c>
      <c r="V33" s="156">
        <f t="shared" ref="V33:V46" si="13">ROUND(E33*U33,2)</f>
        <v>1.34</v>
      </c>
      <c r="W33" s="156"/>
      <c r="X33" s="156" t="s">
        <v>164</v>
      </c>
      <c r="Y33" s="156" t="s">
        <v>165</v>
      </c>
      <c r="Z33" s="146"/>
      <c r="AA33" s="146"/>
      <c r="AB33" s="146"/>
      <c r="AC33" s="146"/>
      <c r="AD33" s="146"/>
      <c r="AE33" s="146"/>
      <c r="AF33" s="146"/>
      <c r="AG33" s="146" t="s">
        <v>197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">
      <c r="A34" s="175">
        <v>21</v>
      </c>
      <c r="B34" s="176" t="s">
        <v>537</v>
      </c>
      <c r="C34" s="184" t="s">
        <v>538</v>
      </c>
      <c r="D34" s="177" t="s">
        <v>181</v>
      </c>
      <c r="E34" s="178">
        <v>10</v>
      </c>
      <c r="F34" s="179"/>
      <c r="G34" s="180">
        <f t="shared" si="7"/>
        <v>0</v>
      </c>
      <c r="H34" s="157">
        <v>104.36</v>
      </c>
      <c r="I34" s="156">
        <f t="shared" si="8"/>
        <v>1043.5999999999999</v>
      </c>
      <c r="J34" s="157">
        <v>279.14</v>
      </c>
      <c r="K34" s="156">
        <f t="shared" si="9"/>
        <v>2791.4</v>
      </c>
      <c r="L34" s="156">
        <v>21</v>
      </c>
      <c r="M34" s="156">
        <f t="shared" si="10"/>
        <v>0</v>
      </c>
      <c r="N34" s="155">
        <v>3.9899999999999996E-3</v>
      </c>
      <c r="O34" s="155">
        <f t="shared" si="11"/>
        <v>0.04</v>
      </c>
      <c r="P34" s="155">
        <v>0</v>
      </c>
      <c r="Q34" s="155">
        <f t="shared" si="12"/>
        <v>0</v>
      </c>
      <c r="R34" s="156"/>
      <c r="S34" s="156" t="s">
        <v>162</v>
      </c>
      <c r="T34" s="156" t="s">
        <v>163</v>
      </c>
      <c r="U34" s="156">
        <v>0.54290000000000005</v>
      </c>
      <c r="V34" s="156">
        <f t="shared" si="13"/>
        <v>5.43</v>
      </c>
      <c r="W34" s="156"/>
      <c r="X34" s="156" t="s">
        <v>164</v>
      </c>
      <c r="Y34" s="156" t="s">
        <v>165</v>
      </c>
      <c r="Z34" s="146"/>
      <c r="AA34" s="146"/>
      <c r="AB34" s="146"/>
      <c r="AC34" s="146"/>
      <c r="AD34" s="146"/>
      <c r="AE34" s="146"/>
      <c r="AF34" s="146"/>
      <c r="AG34" s="146" t="s">
        <v>197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">
      <c r="A35" s="175">
        <v>22</v>
      </c>
      <c r="B35" s="176" t="s">
        <v>539</v>
      </c>
      <c r="C35" s="184" t="s">
        <v>540</v>
      </c>
      <c r="D35" s="177" t="s">
        <v>181</v>
      </c>
      <c r="E35" s="178">
        <v>5</v>
      </c>
      <c r="F35" s="179"/>
      <c r="G35" s="180">
        <f t="shared" si="7"/>
        <v>0</v>
      </c>
      <c r="H35" s="157">
        <v>143.41</v>
      </c>
      <c r="I35" s="156">
        <f t="shared" si="8"/>
        <v>717.05</v>
      </c>
      <c r="J35" s="157">
        <v>327.08999999999997</v>
      </c>
      <c r="K35" s="156">
        <f t="shared" si="9"/>
        <v>1635.45</v>
      </c>
      <c r="L35" s="156">
        <v>21</v>
      </c>
      <c r="M35" s="156">
        <f t="shared" si="10"/>
        <v>0</v>
      </c>
      <c r="N35" s="155">
        <v>5.1799999999999997E-3</v>
      </c>
      <c r="O35" s="155">
        <f t="shared" si="11"/>
        <v>0.03</v>
      </c>
      <c r="P35" s="155">
        <v>0</v>
      </c>
      <c r="Q35" s="155">
        <f t="shared" si="12"/>
        <v>0</v>
      </c>
      <c r="R35" s="156"/>
      <c r="S35" s="156" t="s">
        <v>162</v>
      </c>
      <c r="T35" s="156" t="s">
        <v>163</v>
      </c>
      <c r="U35" s="156">
        <v>0.63429999999999997</v>
      </c>
      <c r="V35" s="156">
        <f t="shared" si="13"/>
        <v>3.17</v>
      </c>
      <c r="W35" s="156"/>
      <c r="X35" s="156" t="s">
        <v>164</v>
      </c>
      <c r="Y35" s="156" t="s">
        <v>165</v>
      </c>
      <c r="Z35" s="146"/>
      <c r="AA35" s="146"/>
      <c r="AB35" s="146"/>
      <c r="AC35" s="146"/>
      <c r="AD35" s="146"/>
      <c r="AE35" s="146"/>
      <c r="AF35" s="146"/>
      <c r="AG35" s="146" t="s">
        <v>197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">
      <c r="A36" s="175">
        <v>23</v>
      </c>
      <c r="B36" s="176" t="s">
        <v>541</v>
      </c>
      <c r="C36" s="184" t="s">
        <v>542</v>
      </c>
      <c r="D36" s="177" t="s">
        <v>181</v>
      </c>
      <c r="E36" s="178">
        <v>10</v>
      </c>
      <c r="F36" s="179"/>
      <c r="G36" s="180">
        <f t="shared" si="7"/>
        <v>0</v>
      </c>
      <c r="H36" s="157">
        <v>113.88</v>
      </c>
      <c r="I36" s="156">
        <f t="shared" si="8"/>
        <v>1138.8</v>
      </c>
      <c r="J36" s="157">
        <v>279.12</v>
      </c>
      <c r="K36" s="156">
        <f t="shared" si="9"/>
        <v>2791.2</v>
      </c>
      <c r="L36" s="156">
        <v>21</v>
      </c>
      <c r="M36" s="156">
        <f t="shared" si="10"/>
        <v>0</v>
      </c>
      <c r="N36" s="155">
        <v>4.0099999999999997E-3</v>
      </c>
      <c r="O36" s="155">
        <f t="shared" si="11"/>
        <v>0.04</v>
      </c>
      <c r="P36" s="155">
        <v>0</v>
      </c>
      <c r="Q36" s="155">
        <f t="shared" si="12"/>
        <v>0</v>
      </c>
      <c r="R36" s="156"/>
      <c r="S36" s="156" t="s">
        <v>162</v>
      </c>
      <c r="T36" s="156" t="s">
        <v>163</v>
      </c>
      <c r="U36" s="156">
        <v>0.54290000000000005</v>
      </c>
      <c r="V36" s="156">
        <f t="shared" si="13"/>
        <v>5.43</v>
      </c>
      <c r="W36" s="156"/>
      <c r="X36" s="156" t="s">
        <v>164</v>
      </c>
      <c r="Y36" s="156" t="s">
        <v>165</v>
      </c>
      <c r="Z36" s="146"/>
      <c r="AA36" s="146"/>
      <c r="AB36" s="146"/>
      <c r="AC36" s="146"/>
      <c r="AD36" s="146"/>
      <c r="AE36" s="146"/>
      <c r="AF36" s="146"/>
      <c r="AG36" s="146" t="s">
        <v>197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">
      <c r="A37" s="175">
        <v>24</v>
      </c>
      <c r="B37" s="176" t="s">
        <v>543</v>
      </c>
      <c r="C37" s="184" t="s">
        <v>544</v>
      </c>
      <c r="D37" s="177" t="s">
        <v>178</v>
      </c>
      <c r="E37" s="178">
        <v>5</v>
      </c>
      <c r="F37" s="179"/>
      <c r="G37" s="180">
        <f t="shared" si="7"/>
        <v>0</v>
      </c>
      <c r="H37" s="157">
        <v>0</v>
      </c>
      <c r="I37" s="156">
        <f t="shared" si="8"/>
        <v>0</v>
      </c>
      <c r="J37" s="157">
        <v>246.5</v>
      </c>
      <c r="K37" s="156">
        <f t="shared" si="9"/>
        <v>1232.5</v>
      </c>
      <c r="L37" s="156">
        <v>21</v>
      </c>
      <c r="M37" s="156">
        <f t="shared" si="10"/>
        <v>0</v>
      </c>
      <c r="N37" s="155">
        <v>0</v>
      </c>
      <c r="O37" s="155">
        <f t="shared" si="11"/>
        <v>0</v>
      </c>
      <c r="P37" s="155">
        <v>0</v>
      </c>
      <c r="Q37" s="155">
        <f t="shared" si="12"/>
        <v>0</v>
      </c>
      <c r="R37" s="156"/>
      <c r="S37" s="156" t="s">
        <v>162</v>
      </c>
      <c r="T37" s="156" t="s">
        <v>163</v>
      </c>
      <c r="U37" s="156">
        <v>0.42499999999999999</v>
      </c>
      <c r="V37" s="156">
        <f t="shared" si="13"/>
        <v>2.13</v>
      </c>
      <c r="W37" s="156"/>
      <c r="X37" s="156" t="s">
        <v>164</v>
      </c>
      <c r="Y37" s="156" t="s">
        <v>165</v>
      </c>
      <c r="Z37" s="146"/>
      <c r="AA37" s="146"/>
      <c r="AB37" s="146"/>
      <c r="AC37" s="146"/>
      <c r="AD37" s="146"/>
      <c r="AE37" s="146"/>
      <c r="AF37" s="146"/>
      <c r="AG37" s="146" t="s">
        <v>197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">
      <c r="A38" s="175">
        <v>25</v>
      </c>
      <c r="B38" s="176" t="s">
        <v>545</v>
      </c>
      <c r="C38" s="184" t="s">
        <v>546</v>
      </c>
      <c r="D38" s="177" t="s">
        <v>178</v>
      </c>
      <c r="E38" s="178">
        <v>1</v>
      </c>
      <c r="F38" s="179"/>
      <c r="G38" s="180">
        <f t="shared" si="7"/>
        <v>0</v>
      </c>
      <c r="H38" s="157">
        <v>0</v>
      </c>
      <c r="I38" s="156">
        <f t="shared" si="8"/>
        <v>0</v>
      </c>
      <c r="J38" s="157">
        <v>246.5</v>
      </c>
      <c r="K38" s="156">
        <f t="shared" si="9"/>
        <v>246.5</v>
      </c>
      <c r="L38" s="156">
        <v>21</v>
      </c>
      <c r="M38" s="156">
        <f t="shared" si="10"/>
        <v>0</v>
      </c>
      <c r="N38" s="155">
        <v>0</v>
      </c>
      <c r="O38" s="155">
        <f t="shared" si="11"/>
        <v>0</v>
      </c>
      <c r="P38" s="155">
        <v>0</v>
      </c>
      <c r="Q38" s="155">
        <f t="shared" si="12"/>
        <v>0</v>
      </c>
      <c r="R38" s="156"/>
      <c r="S38" s="156" t="s">
        <v>162</v>
      </c>
      <c r="T38" s="156" t="s">
        <v>163</v>
      </c>
      <c r="U38" s="156">
        <v>0.42499999999999999</v>
      </c>
      <c r="V38" s="156">
        <f t="shared" si="13"/>
        <v>0.43</v>
      </c>
      <c r="W38" s="156"/>
      <c r="X38" s="156" t="s">
        <v>164</v>
      </c>
      <c r="Y38" s="156" t="s">
        <v>165</v>
      </c>
      <c r="Z38" s="146"/>
      <c r="AA38" s="146"/>
      <c r="AB38" s="146"/>
      <c r="AC38" s="146"/>
      <c r="AD38" s="146"/>
      <c r="AE38" s="146"/>
      <c r="AF38" s="146"/>
      <c r="AG38" s="146" t="s">
        <v>197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">
      <c r="A39" s="175">
        <v>26</v>
      </c>
      <c r="B39" s="176" t="s">
        <v>547</v>
      </c>
      <c r="C39" s="184" t="s">
        <v>548</v>
      </c>
      <c r="D39" s="177" t="s">
        <v>178</v>
      </c>
      <c r="E39" s="178">
        <v>3</v>
      </c>
      <c r="F39" s="179"/>
      <c r="G39" s="180">
        <f t="shared" si="7"/>
        <v>0</v>
      </c>
      <c r="H39" s="157">
        <v>41.06</v>
      </c>
      <c r="I39" s="156">
        <f t="shared" si="8"/>
        <v>123.18</v>
      </c>
      <c r="J39" s="157">
        <v>78.94</v>
      </c>
      <c r="K39" s="156">
        <f t="shared" si="9"/>
        <v>236.82</v>
      </c>
      <c r="L39" s="156">
        <v>21</v>
      </c>
      <c r="M39" s="156">
        <f t="shared" si="10"/>
        <v>0</v>
      </c>
      <c r="N39" s="155">
        <v>4.0000000000000003E-5</v>
      </c>
      <c r="O39" s="155">
        <f t="shared" si="11"/>
        <v>0</v>
      </c>
      <c r="P39" s="155">
        <v>0</v>
      </c>
      <c r="Q39" s="155">
        <f t="shared" si="12"/>
        <v>0</v>
      </c>
      <c r="R39" s="156"/>
      <c r="S39" s="156" t="s">
        <v>162</v>
      </c>
      <c r="T39" s="156" t="s">
        <v>163</v>
      </c>
      <c r="U39" s="156">
        <v>0.14499999999999999</v>
      </c>
      <c r="V39" s="156">
        <f t="shared" si="13"/>
        <v>0.44</v>
      </c>
      <c r="W39" s="156"/>
      <c r="X39" s="156" t="s">
        <v>164</v>
      </c>
      <c r="Y39" s="156" t="s">
        <v>165</v>
      </c>
      <c r="Z39" s="146"/>
      <c r="AA39" s="146"/>
      <c r="AB39" s="146"/>
      <c r="AC39" s="146"/>
      <c r="AD39" s="146"/>
      <c r="AE39" s="146"/>
      <c r="AF39" s="146"/>
      <c r="AG39" s="146" t="s">
        <v>197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">
      <c r="A40" s="175">
        <v>27</v>
      </c>
      <c r="B40" s="176" t="s">
        <v>549</v>
      </c>
      <c r="C40" s="184" t="s">
        <v>550</v>
      </c>
      <c r="D40" s="177" t="s">
        <v>178</v>
      </c>
      <c r="E40" s="178">
        <v>2</v>
      </c>
      <c r="F40" s="179"/>
      <c r="G40" s="180">
        <f t="shared" si="7"/>
        <v>0</v>
      </c>
      <c r="H40" s="157">
        <v>244.32</v>
      </c>
      <c r="I40" s="156">
        <f t="shared" si="8"/>
        <v>488.64</v>
      </c>
      <c r="J40" s="157">
        <v>112.68</v>
      </c>
      <c r="K40" s="156">
        <f t="shared" si="9"/>
        <v>225.36</v>
      </c>
      <c r="L40" s="156">
        <v>21</v>
      </c>
      <c r="M40" s="156">
        <f t="shared" si="10"/>
        <v>0</v>
      </c>
      <c r="N40" s="155">
        <v>2.0000000000000001E-4</v>
      </c>
      <c r="O40" s="155">
        <f t="shared" si="11"/>
        <v>0</v>
      </c>
      <c r="P40" s="155">
        <v>0</v>
      </c>
      <c r="Q40" s="155">
        <f t="shared" si="12"/>
        <v>0</v>
      </c>
      <c r="R40" s="156"/>
      <c r="S40" s="156" t="s">
        <v>162</v>
      </c>
      <c r="T40" s="156" t="s">
        <v>163</v>
      </c>
      <c r="U40" s="156">
        <v>0.20699999999999999</v>
      </c>
      <c r="V40" s="156">
        <f t="shared" si="13"/>
        <v>0.41</v>
      </c>
      <c r="W40" s="156"/>
      <c r="X40" s="156" t="s">
        <v>164</v>
      </c>
      <c r="Y40" s="156" t="s">
        <v>165</v>
      </c>
      <c r="Z40" s="146"/>
      <c r="AA40" s="146"/>
      <c r="AB40" s="146"/>
      <c r="AC40" s="146"/>
      <c r="AD40" s="146"/>
      <c r="AE40" s="146"/>
      <c r="AF40" s="146"/>
      <c r="AG40" s="146" t="s">
        <v>197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75">
        <v>28</v>
      </c>
      <c r="B41" s="176" t="s">
        <v>551</v>
      </c>
      <c r="C41" s="184" t="s">
        <v>552</v>
      </c>
      <c r="D41" s="177" t="s">
        <v>178</v>
      </c>
      <c r="E41" s="178">
        <v>1</v>
      </c>
      <c r="F41" s="179"/>
      <c r="G41" s="180">
        <f t="shared" si="7"/>
        <v>0</v>
      </c>
      <c r="H41" s="157">
        <v>422.43</v>
      </c>
      <c r="I41" s="156">
        <f t="shared" si="8"/>
        <v>422.43</v>
      </c>
      <c r="J41" s="157">
        <v>123.57</v>
      </c>
      <c r="K41" s="156">
        <f t="shared" si="9"/>
        <v>123.57</v>
      </c>
      <c r="L41" s="156">
        <v>21</v>
      </c>
      <c r="M41" s="156">
        <f t="shared" si="10"/>
        <v>0</v>
      </c>
      <c r="N41" s="155">
        <v>3.2000000000000003E-4</v>
      </c>
      <c r="O41" s="155">
        <f t="shared" si="11"/>
        <v>0</v>
      </c>
      <c r="P41" s="155">
        <v>0</v>
      </c>
      <c r="Q41" s="155">
        <f t="shared" si="12"/>
        <v>0</v>
      </c>
      <c r="R41" s="156"/>
      <c r="S41" s="156" t="s">
        <v>162</v>
      </c>
      <c r="T41" s="156" t="s">
        <v>163</v>
      </c>
      <c r="U41" s="156">
        <v>0.22700000000000001</v>
      </c>
      <c r="V41" s="156">
        <f t="shared" si="13"/>
        <v>0.23</v>
      </c>
      <c r="W41" s="156"/>
      <c r="X41" s="156" t="s">
        <v>164</v>
      </c>
      <c r="Y41" s="156" t="s">
        <v>165</v>
      </c>
      <c r="Z41" s="146"/>
      <c r="AA41" s="146"/>
      <c r="AB41" s="146"/>
      <c r="AC41" s="146"/>
      <c r="AD41" s="146"/>
      <c r="AE41" s="146"/>
      <c r="AF41" s="146"/>
      <c r="AG41" s="146" t="s">
        <v>197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">
      <c r="A42" s="175">
        <v>29</v>
      </c>
      <c r="B42" s="176" t="s">
        <v>553</v>
      </c>
      <c r="C42" s="184" t="s">
        <v>554</v>
      </c>
      <c r="D42" s="177" t="s">
        <v>178</v>
      </c>
      <c r="E42" s="178">
        <v>1</v>
      </c>
      <c r="F42" s="179"/>
      <c r="G42" s="180">
        <f t="shared" si="7"/>
        <v>0</v>
      </c>
      <c r="H42" s="157">
        <v>1022.93</v>
      </c>
      <c r="I42" s="156">
        <f t="shared" si="8"/>
        <v>1022.93</v>
      </c>
      <c r="J42" s="157">
        <v>191.07</v>
      </c>
      <c r="K42" s="156">
        <f t="shared" si="9"/>
        <v>191.07</v>
      </c>
      <c r="L42" s="156">
        <v>21</v>
      </c>
      <c r="M42" s="156">
        <f t="shared" si="10"/>
        <v>0</v>
      </c>
      <c r="N42" s="155">
        <v>8.0000000000000004E-4</v>
      </c>
      <c r="O42" s="155">
        <f t="shared" si="11"/>
        <v>0</v>
      </c>
      <c r="P42" s="155">
        <v>0</v>
      </c>
      <c r="Q42" s="155">
        <f t="shared" si="12"/>
        <v>0</v>
      </c>
      <c r="R42" s="156"/>
      <c r="S42" s="156" t="s">
        <v>162</v>
      </c>
      <c r="T42" s="156" t="s">
        <v>163</v>
      </c>
      <c r="U42" s="156">
        <v>0.35099999999999998</v>
      </c>
      <c r="V42" s="156">
        <f t="shared" si="13"/>
        <v>0.35</v>
      </c>
      <c r="W42" s="156"/>
      <c r="X42" s="156" t="s">
        <v>164</v>
      </c>
      <c r="Y42" s="156" t="s">
        <v>165</v>
      </c>
      <c r="Z42" s="146"/>
      <c r="AA42" s="146"/>
      <c r="AB42" s="146"/>
      <c r="AC42" s="146"/>
      <c r="AD42" s="146"/>
      <c r="AE42" s="146"/>
      <c r="AF42" s="146"/>
      <c r="AG42" s="146" t="s">
        <v>197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">
      <c r="A43" s="175">
        <v>30</v>
      </c>
      <c r="B43" s="176" t="s">
        <v>555</v>
      </c>
      <c r="C43" s="184" t="s">
        <v>556</v>
      </c>
      <c r="D43" s="177" t="s">
        <v>181</v>
      </c>
      <c r="E43" s="178">
        <v>25</v>
      </c>
      <c r="F43" s="179"/>
      <c r="G43" s="180">
        <f t="shared" si="7"/>
        <v>0</v>
      </c>
      <c r="H43" s="157">
        <v>13.78</v>
      </c>
      <c r="I43" s="156">
        <f t="shared" si="8"/>
        <v>344.5</v>
      </c>
      <c r="J43" s="157">
        <v>39.119999999999997</v>
      </c>
      <c r="K43" s="156">
        <f t="shared" si="9"/>
        <v>978</v>
      </c>
      <c r="L43" s="156">
        <v>21</v>
      </c>
      <c r="M43" s="156">
        <f t="shared" si="10"/>
        <v>0</v>
      </c>
      <c r="N43" s="155">
        <v>1.8000000000000001E-4</v>
      </c>
      <c r="O43" s="155">
        <f t="shared" si="11"/>
        <v>0</v>
      </c>
      <c r="P43" s="155">
        <v>0</v>
      </c>
      <c r="Q43" s="155">
        <f t="shared" si="12"/>
        <v>0</v>
      </c>
      <c r="R43" s="156"/>
      <c r="S43" s="156" t="s">
        <v>162</v>
      </c>
      <c r="T43" s="156" t="s">
        <v>163</v>
      </c>
      <c r="U43" s="156">
        <v>6.7000000000000004E-2</v>
      </c>
      <c r="V43" s="156">
        <f t="shared" si="13"/>
        <v>1.68</v>
      </c>
      <c r="W43" s="156"/>
      <c r="X43" s="156" t="s">
        <v>164</v>
      </c>
      <c r="Y43" s="156" t="s">
        <v>165</v>
      </c>
      <c r="Z43" s="146"/>
      <c r="AA43" s="146"/>
      <c r="AB43" s="146"/>
      <c r="AC43" s="146"/>
      <c r="AD43" s="146"/>
      <c r="AE43" s="146"/>
      <c r="AF43" s="146"/>
      <c r="AG43" s="146" t="s">
        <v>197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">
      <c r="A44" s="175">
        <v>31</v>
      </c>
      <c r="B44" s="176" t="s">
        <v>557</v>
      </c>
      <c r="C44" s="184" t="s">
        <v>558</v>
      </c>
      <c r="D44" s="177" t="s">
        <v>181</v>
      </c>
      <c r="E44" s="178">
        <v>25</v>
      </c>
      <c r="F44" s="179"/>
      <c r="G44" s="180">
        <f t="shared" si="7"/>
        <v>0</v>
      </c>
      <c r="H44" s="157">
        <v>1.87</v>
      </c>
      <c r="I44" s="156">
        <f t="shared" si="8"/>
        <v>46.75</v>
      </c>
      <c r="J44" s="157">
        <v>33.83</v>
      </c>
      <c r="K44" s="156">
        <f t="shared" si="9"/>
        <v>845.75</v>
      </c>
      <c r="L44" s="156">
        <v>21</v>
      </c>
      <c r="M44" s="156">
        <f t="shared" si="10"/>
        <v>0</v>
      </c>
      <c r="N44" s="155">
        <v>1.0000000000000001E-5</v>
      </c>
      <c r="O44" s="155">
        <f t="shared" si="11"/>
        <v>0</v>
      </c>
      <c r="P44" s="155">
        <v>0</v>
      </c>
      <c r="Q44" s="155">
        <f t="shared" si="12"/>
        <v>0</v>
      </c>
      <c r="R44" s="156"/>
      <c r="S44" s="156" t="s">
        <v>162</v>
      </c>
      <c r="T44" s="156" t="s">
        <v>163</v>
      </c>
      <c r="U44" s="156">
        <v>6.2E-2</v>
      </c>
      <c r="V44" s="156">
        <f t="shared" si="13"/>
        <v>1.55</v>
      </c>
      <c r="W44" s="156"/>
      <c r="X44" s="156" t="s">
        <v>164</v>
      </c>
      <c r="Y44" s="156" t="s">
        <v>165</v>
      </c>
      <c r="Z44" s="146"/>
      <c r="AA44" s="146"/>
      <c r="AB44" s="146"/>
      <c r="AC44" s="146"/>
      <c r="AD44" s="146"/>
      <c r="AE44" s="146"/>
      <c r="AF44" s="146"/>
      <c r="AG44" s="146" t="s">
        <v>197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">
      <c r="A45" s="175">
        <v>32</v>
      </c>
      <c r="B45" s="176" t="s">
        <v>559</v>
      </c>
      <c r="C45" s="184" t="s">
        <v>560</v>
      </c>
      <c r="D45" s="177" t="s">
        <v>226</v>
      </c>
      <c r="E45" s="178">
        <v>2</v>
      </c>
      <c r="F45" s="179"/>
      <c r="G45" s="180">
        <f t="shared" si="7"/>
        <v>0</v>
      </c>
      <c r="H45" s="157">
        <v>150</v>
      </c>
      <c r="I45" s="156">
        <f t="shared" si="8"/>
        <v>300</v>
      </c>
      <c r="J45" s="157">
        <v>0</v>
      </c>
      <c r="K45" s="156">
        <f t="shared" si="9"/>
        <v>0</v>
      </c>
      <c r="L45" s="156">
        <v>21</v>
      </c>
      <c r="M45" s="156">
        <f t="shared" si="10"/>
        <v>0</v>
      </c>
      <c r="N45" s="155">
        <v>0</v>
      </c>
      <c r="O45" s="155">
        <f t="shared" si="11"/>
        <v>0</v>
      </c>
      <c r="P45" s="155">
        <v>0</v>
      </c>
      <c r="Q45" s="155">
        <f t="shared" si="12"/>
        <v>0</v>
      </c>
      <c r="R45" s="156"/>
      <c r="S45" s="156" t="s">
        <v>195</v>
      </c>
      <c r="T45" s="156" t="s">
        <v>196</v>
      </c>
      <c r="U45" s="156">
        <v>0</v>
      </c>
      <c r="V45" s="156">
        <f t="shared" si="13"/>
        <v>0</v>
      </c>
      <c r="W45" s="156"/>
      <c r="X45" s="156" t="s">
        <v>561</v>
      </c>
      <c r="Y45" s="156" t="s">
        <v>165</v>
      </c>
      <c r="Z45" s="146"/>
      <c r="AA45" s="146"/>
      <c r="AB45" s="146"/>
      <c r="AC45" s="146"/>
      <c r="AD45" s="146"/>
      <c r="AE45" s="146"/>
      <c r="AF45" s="146"/>
      <c r="AG45" s="146" t="s">
        <v>562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">
      <c r="A46" s="175">
        <v>33</v>
      </c>
      <c r="B46" s="176" t="s">
        <v>563</v>
      </c>
      <c r="C46" s="184" t="s">
        <v>564</v>
      </c>
      <c r="D46" s="177" t="s">
        <v>0</v>
      </c>
      <c r="E46" s="178">
        <v>179.83500000000001</v>
      </c>
      <c r="F46" s="179"/>
      <c r="G46" s="180">
        <f t="shared" si="7"/>
        <v>0</v>
      </c>
      <c r="H46" s="157">
        <v>0</v>
      </c>
      <c r="I46" s="156">
        <f t="shared" si="8"/>
        <v>0</v>
      </c>
      <c r="J46" s="157">
        <v>1.45</v>
      </c>
      <c r="K46" s="156">
        <f t="shared" si="9"/>
        <v>260.76</v>
      </c>
      <c r="L46" s="156">
        <v>21</v>
      </c>
      <c r="M46" s="156">
        <f t="shared" si="10"/>
        <v>0</v>
      </c>
      <c r="N46" s="155">
        <v>0</v>
      </c>
      <c r="O46" s="155">
        <f t="shared" si="11"/>
        <v>0</v>
      </c>
      <c r="P46" s="155">
        <v>0</v>
      </c>
      <c r="Q46" s="155">
        <f t="shared" si="12"/>
        <v>0</v>
      </c>
      <c r="R46" s="156"/>
      <c r="S46" s="156" t="s">
        <v>162</v>
      </c>
      <c r="T46" s="156" t="s">
        <v>163</v>
      </c>
      <c r="U46" s="156">
        <v>0</v>
      </c>
      <c r="V46" s="156">
        <f t="shared" si="13"/>
        <v>0</v>
      </c>
      <c r="W46" s="156"/>
      <c r="X46" s="156" t="s">
        <v>220</v>
      </c>
      <c r="Y46" s="156" t="s">
        <v>165</v>
      </c>
      <c r="Z46" s="146"/>
      <c r="AA46" s="146"/>
      <c r="AB46" s="146"/>
      <c r="AC46" s="146"/>
      <c r="AD46" s="146"/>
      <c r="AE46" s="146"/>
      <c r="AF46" s="146"/>
      <c r="AG46" s="146" t="s">
        <v>221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x14ac:dyDescent="0.2">
      <c r="A47" s="162" t="s">
        <v>157</v>
      </c>
      <c r="B47" s="163" t="s">
        <v>96</v>
      </c>
      <c r="C47" s="181" t="s">
        <v>97</v>
      </c>
      <c r="D47" s="164"/>
      <c r="E47" s="165"/>
      <c r="F47" s="166"/>
      <c r="G47" s="167">
        <f>SUMIF(AG48:AG69,"&lt;&gt;NOR",G48:G69)</f>
        <v>0</v>
      </c>
      <c r="H47" s="161"/>
      <c r="I47" s="161">
        <f>SUM(I48:I69)</f>
        <v>47862.44</v>
      </c>
      <c r="J47" s="161"/>
      <c r="K47" s="161">
        <f>SUM(K48:K69)</f>
        <v>6914.0499999999993</v>
      </c>
      <c r="L47" s="161"/>
      <c r="M47" s="161">
        <f>SUM(M48:M69)</f>
        <v>0</v>
      </c>
      <c r="N47" s="160"/>
      <c r="O47" s="160">
        <f>SUM(O48:O69)</f>
        <v>0.1</v>
      </c>
      <c r="P47" s="160"/>
      <c r="Q47" s="160">
        <f>SUM(Q48:Q69)</f>
        <v>0</v>
      </c>
      <c r="R47" s="161"/>
      <c r="S47" s="161"/>
      <c r="T47" s="161"/>
      <c r="U47" s="161"/>
      <c r="V47" s="161">
        <f>SUM(V48:V69)</f>
        <v>12.24</v>
      </c>
      <c r="W47" s="161"/>
      <c r="X47" s="161"/>
      <c r="Y47" s="161"/>
      <c r="AG47" t="s">
        <v>158</v>
      </c>
    </row>
    <row r="48" spans="1:60" ht="22.5" outlineLevel="1" x14ac:dyDescent="0.2">
      <c r="A48" s="175">
        <v>34</v>
      </c>
      <c r="B48" s="176" t="s">
        <v>565</v>
      </c>
      <c r="C48" s="184" t="s">
        <v>566</v>
      </c>
      <c r="D48" s="177" t="s">
        <v>226</v>
      </c>
      <c r="E48" s="178">
        <v>1</v>
      </c>
      <c r="F48" s="179"/>
      <c r="G48" s="180">
        <f t="shared" ref="G48:G69" si="14">ROUND(E48*F48,2)</f>
        <v>0</v>
      </c>
      <c r="H48" s="157">
        <v>3612.08</v>
      </c>
      <c r="I48" s="156">
        <f t="shared" ref="I48:I69" si="15">ROUND(E48*H48,2)</f>
        <v>3612.08</v>
      </c>
      <c r="J48" s="157">
        <v>572.91999999999996</v>
      </c>
      <c r="K48" s="156">
        <f t="shared" ref="K48:K69" si="16">ROUND(E48*J48,2)</f>
        <v>572.91999999999996</v>
      </c>
      <c r="L48" s="156">
        <v>21</v>
      </c>
      <c r="M48" s="156">
        <f t="shared" ref="M48:M69" si="17">G48*(1+L48/100)</f>
        <v>0</v>
      </c>
      <c r="N48" s="155">
        <v>1.8890000000000001E-2</v>
      </c>
      <c r="O48" s="155">
        <f t="shared" ref="O48:O69" si="18">ROUND(E48*N48,2)</f>
        <v>0.02</v>
      </c>
      <c r="P48" s="155">
        <v>0</v>
      </c>
      <c r="Q48" s="155">
        <f t="shared" ref="Q48:Q69" si="19">ROUND(E48*P48,2)</f>
        <v>0</v>
      </c>
      <c r="R48" s="156"/>
      <c r="S48" s="156" t="s">
        <v>162</v>
      </c>
      <c r="T48" s="156" t="s">
        <v>163</v>
      </c>
      <c r="U48" s="156">
        <v>0.97299999999999998</v>
      </c>
      <c r="V48" s="156">
        <f t="shared" ref="V48:V69" si="20">ROUND(E48*U48,2)</f>
        <v>0.97</v>
      </c>
      <c r="W48" s="156"/>
      <c r="X48" s="156" t="s">
        <v>164</v>
      </c>
      <c r="Y48" s="156" t="s">
        <v>165</v>
      </c>
      <c r="Z48" s="146"/>
      <c r="AA48" s="146"/>
      <c r="AB48" s="146"/>
      <c r="AC48" s="146"/>
      <c r="AD48" s="146"/>
      <c r="AE48" s="146"/>
      <c r="AF48" s="146"/>
      <c r="AG48" s="146" t="s">
        <v>166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 x14ac:dyDescent="0.2">
      <c r="A49" s="175">
        <v>35</v>
      </c>
      <c r="B49" s="176" t="s">
        <v>567</v>
      </c>
      <c r="C49" s="184" t="s">
        <v>568</v>
      </c>
      <c r="D49" s="177" t="s">
        <v>226</v>
      </c>
      <c r="E49" s="178">
        <v>1</v>
      </c>
      <c r="F49" s="179"/>
      <c r="G49" s="180">
        <f t="shared" si="14"/>
        <v>0</v>
      </c>
      <c r="H49" s="157">
        <v>2019.89</v>
      </c>
      <c r="I49" s="156">
        <f t="shared" si="15"/>
        <v>2019.89</v>
      </c>
      <c r="J49" s="157">
        <v>700.11</v>
      </c>
      <c r="K49" s="156">
        <f t="shared" si="16"/>
        <v>700.11</v>
      </c>
      <c r="L49" s="156">
        <v>21</v>
      </c>
      <c r="M49" s="156">
        <f t="shared" si="17"/>
        <v>0</v>
      </c>
      <c r="N49" s="155">
        <v>1.7010000000000001E-2</v>
      </c>
      <c r="O49" s="155">
        <f t="shared" si="18"/>
        <v>0.02</v>
      </c>
      <c r="P49" s="155">
        <v>0</v>
      </c>
      <c r="Q49" s="155">
        <f t="shared" si="19"/>
        <v>0</v>
      </c>
      <c r="R49" s="156"/>
      <c r="S49" s="156" t="s">
        <v>162</v>
      </c>
      <c r="T49" s="156" t="s">
        <v>163</v>
      </c>
      <c r="U49" s="156">
        <v>1.1890000000000001</v>
      </c>
      <c r="V49" s="156">
        <f t="shared" si="20"/>
        <v>1.19</v>
      </c>
      <c r="W49" s="156"/>
      <c r="X49" s="156" t="s">
        <v>164</v>
      </c>
      <c r="Y49" s="156" t="s">
        <v>165</v>
      </c>
      <c r="Z49" s="146"/>
      <c r="AA49" s="146"/>
      <c r="AB49" s="146"/>
      <c r="AC49" s="146"/>
      <c r="AD49" s="146"/>
      <c r="AE49" s="146"/>
      <c r="AF49" s="146"/>
      <c r="AG49" s="146" t="s">
        <v>197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">
      <c r="A50" s="175">
        <v>36</v>
      </c>
      <c r="B50" s="176" t="s">
        <v>569</v>
      </c>
      <c r="C50" s="184" t="s">
        <v>570</v>
      </c>
      <c r="D50" s="177" t="s">
        <v>226</v>
      </c>
      <c r="E50" s="178">
        <v>1</v>
      </c>
      <c r="F50" s="179"/>
      <c r="G50" s="180">
        <f t="shared" si="14"/>
        <v>0</v>
      </c>
      <c r="H50" s="157">
        <v>146.44</v>
      </c>
      <c r="I50" s="156">
        <f t="shared" si="15"/>
        <v>146.44</v>
      </c>
      <c r="J50" s="157">
        <v>820.56</v>
      </c>
      <c r="K50" s="156">
        <f t="shared" si="16"/>
        <v>820.56</v>
      </c>
      <c r="L50" s="156">
        <v>21</v>
      </c>
      <c r="M50" s="156">
        <f t="shared" si="17"/>
        <v>0</v>
      </c>
      <c r="N50" s="155">
        <v>1.41E-3</v>
      </c>
      <c r="O50" s="155">
        <f t="shared" si="18"/>
        <v>0</v>
      </c>
      <c r="P50" s="155">
        <v>0</v>
      </c>
      <c r="Q50" s="155">
        <f t="shared" si="19"/>
        <v>0</v>
      </c>
      <c r="R50" s="156"/>
      <c r="S50" s="156" t="s">
        <v>162</v>
      </c>
      <c r="T50" s="156" t="s">
        <v>163</v>
      </c>
      <c r="U50" s="156">
        <v>1.575</v>
      </c>
      <c r="V50" s="156">
        <f t="shared" si="20"/>
        <v>1.58</v>
      </c>
      <c r="W50" s="156"/>
      <c r="X50" s="156" t="s">
        <v>164</v>
      </c>
      <c r="Y50" s="156" t="s">
        <v>165</v>
      </c>
      <c r="Z50" s="146"/>
      <c r="AA50" s="146"/>
      <c r="AB50" s="146"/>
      <c r="AC50" s="146"/>
      <c r="AD50" s="146"/>
      <c r="AE50" s="146"/>
      <c r="AF50" s="146"/>
      <c r="AG50" s="146" t="s">
        <v>197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 x14ac:dyDescent="0.2">
      <c r="A51" s="175">
        <v>37</v>
      </c>
      <c r="B51" s="176" t="s">
        <v>571</v>
      </c>
      <c r="C51" s="184" t="s">
        <v>572</v>
      </c>
      <c r="D51" s="177" t="s">
        <v>226</v>
      </c>
      <c r="E51" s="178">
        <v>1</v>
      </c>
      <c r="F51" s="179"/>
      <c r="G51" s="180">
        <f t="shared" si="14"/>
        <v>0</v>
      </c>
      <c r="H51" s="157">
        <v>709.71</v>
      </c>
      <c r="I51" s="156">
        <f t="shared" si="15"/>
        <v>709.71</v>
      </c>
      <c r="J51" s="157">
        <v>1415.29</v>
      </c>
      <c r="K51" s="156">
        <f t="shared" si="16"/>
        <v>1415.29</v>
      </c>
      <c r="L51" s="156">
        <v>21</v>
      </c>
      <c r="M51" s="156">
        <f t="shared" si="17"/>
        <v>0</v>
      </c>
      <c r="N51" s="155">
        <v>6.2E-4</v>
      </c>
      <c r="O51" s="155">
        <f t="shared" si="18"/>
        <v>0</v>
      </c>
      <c r="P51" s="155">
        <v>0</v>
      </c>
      <c r="Q51" s="155">
        <f t="shared" si="19"/>
        <v>0</v>
      </c>
      <c r="R51" s="156"/>
      <c r="S51" s="156" t="s">
        <v>162</v>
      </c>
      <c r="T51" s="156" t="s">
        <v>163</v>
      </c>
      <c r="U51" s="156">
        <v>2.6</v>
      </c>
      <c r="V51" s="156">
        <f t="shared" si="20"/>
        <v>2.6</v>
      </c>
      <c r="W51" s="156"/>
      <c r="X51" s="156" t="s">
        <v>164</v>
      </c>
      <c r="Y51" s="156" t="s">
        <v>165</v>
      </c>
      <c r="Z51" s="146"/>
      <c r="AA51" s="146"/>
      <c r="AB51" s="146"/>
      <c r="AC51" s="146"/>
      <c r="AD51" s="146"/>
      <c r="AE51" s="146"/>
      <c r="AF51" s="146"/>
      <c r="AG51" s="146" t="s">
        <v>166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 x14ac:dyDescent="0.2">
      <c r="A52" s="175">
        <v>38</v>
      </c>
      <c r="B52" s="176" t="s">
        <v>573</v>
      </c>
      <c r="C52" s="184" t="s">
        <v>574</v>
      </c>
      <c r="D52" s="177" t="s">
        <v>226</v>
      </c>
      <c r="E52" s="178">
        <v>1</v>
      </c>
      <c r="F52" s="179"/>
      <c r="G52" s="180">
        <f t="shared" si="14"/>
        <v>0</v>
      </c>
      <c r="H52" s="157">
        <v>97.73</v>
      </c>
      <c r="I52" s="156">
        <f t="shared" si="15"/>
        <v>97.73</v>
      </c>
      <c r="J52" s="157">
        <v>1579.27</v>
      </c>
      <c r="K52" s="156">
        <f t="shared" si="16"/>
        <v>1579.27</v>
      </c>
      <c r="L52" s="156">
        <v>21</v>
      </c>
      <c r="M52" s="156">
        <f t="shared" si="17"/>
        <v>0</v>
      </c>
      <c r="N52" s="155">
        <v>1.7000000000000001E-4</v>
      </c>
      <c r="O52" s="155">
        <f t="shared" si="18"/>
        <v>0</v>
      </c>
      <c r="P52" s="155">
        <v>0</v>
      </c>
      <c r="Q52" s="155">
        <f t="shared" si="19"/>
        <v>0</v>
      </c>
      <c r="R52" s="156"/>
      <c r="S52" s="156" t="s">
        <v>162</v>
      </c>
      <c r="T52" s="156" t="s">
        <v>163</v>
      </c>
      <c r="U52" s="156">
        <v>2.9</v>
      </c>
      <c r="V52" s="156">
        <f t="shared" si="20"/>
        <v>2.9</v>
      </c>
      <c r="W52" s="156"/>
      <c r="X52" s="156" t="s">
        <v>164</v>
      </c>
      <c r="Y52" s="156" t="s">
        <v>165</v>
      </c>
      <c r="Z52" s="146"/>
      <c r="AA52" s="146"/>
      <c r="AB52" s="146"/>
      <c r="AC52" s="146"/>
      <c r="AD52" s="146"/>
      <c r="AE52" s="146"/>
      <c r="AF52" s="146"/>
      <c r="AG52" s="146" t="s">
        <v>166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 x14ac:dyDescent="0.2">
      <c r="A53" s="175">
        <v>39</v>
      </c>
      <c r="B53" s="176" t="s">
        <v>575</v>
      </c>
      <c r="C53" s="184" t="s">
        <v>576</v>
      </c>
      <c r="D53" s="177" t="s">
        <v>226</v>
      </c>
      <c r="E53" s="178">
        <v>3</v>
      </c>
      <c r="F53" s="179"/>
      <c r="G53" s="180">
        <f t="shared" si="14"/>
        <v>0</v>
      </c>
      <c r="H53" s="157">
        <v>137.93</v>
      </c>
      <c r="I53" s="156">
        <f t="shared" si="15"/>
        <v>413.79</v>
      </c>
      <c r="J53" s="157">
        <v>123.57</v>
      </c>
      <c r="K53" s="156">
        <f t="shared" si="16"/>
        <v>370.71</v>
      </c>
      <c r="L53" s="156">
        <v>21</v>
      </c>
      <c r="M53" s="156">
        <f t="shared" si="17"/>
        <v>0</v>
      </c>
      <c r="N53" s="155">
        <v>1.7000000000000001E-4</v>
      </c>
      <c r="O53" s="155">
        <f t="shared" si="18"/>
        <v>0</v>
      </c>
      <c r="P53" s="155">
        <v>0</v>
      </c>
      <c r="Q53" s="155">
        <f t="shared" si="19"/>
        <v>0</v>
      </c>
      <c r="R53" s="156"/>
      <c r="S53" s="156" t="s">
        <v>162</v>
      </c>
      <c r="T53" s="156" t="s">
        <v>163</v>
      </c>
      <c r="U53" s="156">
        <v>0.22700000000000001</v>
      </c>
      <c r="V53" s="156">
        <f t="shared" si="20"/>
        <v>0.68</v>
      </c>
      <c r="W53" s="156"/>
      <c r="X53" s="156" t="s">
        <v>164</v>
      </c>
      <c r="Y53" s="156" t="s">
        <v>165</v>
      </c>
      <c r="Z53" s="146"/>
      <c r="AA53" s="146"/>
      <c r="AB53" s="146"/>
      <c r="AC53" s="146"/>
      <c r="AD53" s="146"/>
      <c r="AE53" s="146"/>
      <c r="AF53" s="146"/>
      <c r="AG53" s="146" t="s">
        <v>166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 x14ac:dyDescent="0.2">
      <c r="A54" s="175">
        <v>40</v>
      </c>
      <c r="B54" s="176" t="s">
        <v>577</v>
      </c>
      <c r="C54" s="184" t="s">
        <v>578</v>
      </c>
      <c r="D54" s="177" t="s">
        <v>178</v>
      </c>
      <c r="E54" s="178">
        <v>1</v>
      </c>
      <c r="F54" s="179"/>
      <c r="G54" s="180">
        <f t="shared" si="14"/>
        <v>0</v>
      </c>
      <c r="H54" s="157">
        <v>8.82</v>
      </c>
      <c r="I54" s="156">
        <f t="shared" si="15"/>
        <v>8.82</v>
      </c>
      <c r="J54" s="157">
        <v>242.68</v>
      </c>
      <c r="K54" s="156">
        <f t="shared" si="16"/>
        <v>242.68</v>
      </c>
      <c r="L54" s="156">
        <v>21</v>
      </c>
      <c r="M54" s="156">
        <f t="shared" si="17"/>
        <v>0</v>
      </c>
      <c r="N54" s="155">
        <v>4.0000000000000003E-5</v>
      </c>
      <c r="O54" s="155">
        <f t="shared" si="18"/>
        <v>0</v>
      </c>
      <c r="P54" s="155">
        <v>0</v>
      </c>
      <c r="Q54" s="155">
        <f t="shared" si="19"/>
        <v>0</v>
      </c>
      <c r="R54" s="156"/>
      <c r="S54" s="156" t="s">
        <v>162</v>
      </c>
      <c r="T54" s="156" t="s">
        <v>163</v>
      </c>
      <c r="U54" s="156">
        <v>0.44500000000000001</v>
      </c>
      <c r="V54" s="156">
        <f t="shared" si="20"/>
        <v>0.45</v>
      </c>
      <c r="W54" s="156"/>
      <c r="X54" s="156" t="s">
        <v>164</v>
      </c>
      <c r="Y54" s="156" t="s">
        <v>165</v>
      </c>
      <c r="Z54" s="146"/>
      <c r="AA54" s="146"/>
      <c r="AB54" s="146"/>
      <c r="AC54" s="146"/>
      <c r="AD54" s="146"/>
      <c r="AE54" s="146"/>
      <c r="AF54" s="146"/>
      <c r="AG54" s="146" t="s">
        <v>197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 x14ac:dyDescent="0.2">
      <c r="A55" s="175">
        <v>41</v>
      </c>
      <c r="B55" s="176" t="s">
        <v>579</v>
      </c>
      <c r="C55" s="184" t="s">
        <v>580</v>
      </c>
      <c r="D55" s="177" t="s">
        <v>226</v>
      </c>
      <c r="E55" s="178">
        <v>1</v>
      </c>
      <c r="F55" s="179"/>
      <c r="G55" s="180">
        <f t="shared" si="14"/>
        <v>0</v>
      </c>
      <c r="H55" s="157">
        <v>2660.1</v>
      </c>
      <c r="I55" s="156">
        <f t="shared" si="15"/>
        <v>2660.1</v>
      </c>
      <c r="J55" s="157">
        <v>354.9</v>
      </c>
      <c r="K55" s="156">
        <f t="shared" si="16"/>
        <v>354.9</v>
      </c>
      <c r="L55" s="156">
        <v>21</v>
      </c>
      <c r="M55" s="156">
        <f t="shared" si="17"/>
        <v>0</v>
      </c>
      <c r="N55" s="155">
        <v>1.5299999999999999E-3</v>
      </c>
      <c r="O55" s="155">
        <f t="shared" si="18"/>
        <v>0</v>
      </c>
      <c r="P55" s="155">
        <v>0</v>
      </c>
      <c r="Q55" s="155">
        <f t="shared" si="19"/>
        <v>0</v>
      </c>
      <c r="R55" s="156"/>
      <c r="S55" s="156" t="s">
        <v>162</v>
      </c>
      <c r="T55" s="156" t="s">
        <v>163</v>
      </c>
      <c r="U55" s="156">
        <v>0.65500000000000003</v>
      </c>
      <c r="V55" s="156">
        <f t="shared" si="20"/>
        <v>0.66</v>
      </c>
      <c r="W55" s="156"/>
      <c r="X55" s="156" t="s">
        <v>164</v>
      </c>
      <c r="Y55" s="156" t="s">
        <v>165</v>
      </c>
      <c r="Z55" s="146"/>
      <c r="AA55" s="146"/>
      <c r="AB55" s="146"/>
      <c r="AC55" s="146"/>
      <c r="AD55" s="146"/>
      <c r="AE55" s="146"/>
      <c r="AF55" s="146"/>
      <c r="AG55" s="146" t="s">
        <v>197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 x14ac:dyDescent="0.2">
      <c r="A56" s="175">
        <v>42</v>
      </c>
      <c r="B56" s="176" t="s">
        <v>581</v>
      </c>
      <c r="C56" s="184" t="s">
        <v>582</v>
      </c>
      <c r="D56" s="177" t="s">
        <v>178</v>
      </c>
      <c r="E56" s="178">
        <v>2</v>
      </c>
      <c r="F56" s="179"/>
      <c r="G56" s="180">
        <f t="shared" si="14"/>
        <v>0</v>
      </c>
      <c r="H56" s="157">
        <v>42.94</v>
      </c>
      <c r="I56" s="156">
        <f t="shared" si="15"/>
        <v>85.88</v>
      </c>
      <c r="J56" s="157">
        <v>129.06</v>
      </c>
      <c r="K56" s="156">
        <f t="shared" si="16"/>
        <v>258.12</v>
      </c>
      <c r="L56" s="156">
        <v>21</v>
      </c>
      <c r="M56" s="156">
        <f t="shared" si="17"/>
        <v>0</v>
      </c>
      <c r="N56" s="155">
        <v>1.3999999999999999E-4</v>
      </c>
      <c r="O56" s="155">
        <f t="shared" si="18"/>
        <v>0</v>
      </c>
      <c r="P56" s="155">
        <v>0</v>
      </c>
      <c r="Q56" s="155">
        <f t="shared" si="19"/>
        <v>0</v>
      </c>
      <c r="R56" s="156"/>
      <c r="S56" s="156" t="s">
        <v>162</v>
      </c>
      <c r="T56" s="156" t="s">
        <v>163</v>
      </c>
      <c r="U56" s="156">
        <v>0.23699999999999999</v>
      </c>
      <c r="V56" s="156">
        <f t="shared" si="20"/>
        <v>0.47</v>
      </c>
      <c r="W56" s="156"/>
      <c r="X56" s="156" t="s">
        <v>164</v>
      </c>
      <c r="Y56" s="156" t="s">
        <v>165</v>
      </c>
      <c r="Z56" s="146"/>
      <c r="AA56" s="146"/>
      <c r="AB56" s="146"/>
      <c r="AC56" s="146"/>
      <c r="AD56" s="146"/>
      <c r="AE56" s="146"/>
      <c r="AF56" s="146"/>
      <c r="AG56" s="146" t="s">
        <v>197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 x14ac:dyDescent="0.2">
      <c r="A57" s="175">
        <v>43</v>
      </c>
      <c r="B57" s="176" t="s">
        <v>583</v>
      </c>
      <c r="C57" s="184" t="s">
        <v>584</v>
      </c>
      <c r="D57" s="177" t="s">
        <v>178</v>
      </c>
      <c r="E57" s="178">
        <v>2</v>
      </c>
      <c r="F57" s="179"/>
      <c r="G57" s="180">
        <f t="shared" si="14"/>
        <v>0</v>
      </c>
      <c r="H57" s="157">
        <v>0</v>
      </c>
      <c r="I57" s="156">
        <f t="shared" si="15"/>
        <v>0</v>
      </c>
      <c r="J57" s="157">
        <v>201.5</v>
      </c>
      <c r="K57" s="156">
        <f t="shared" si="16"/>
        <v>403</v>
      </c>
      <c r="L57" s="156">
        <v>21</v>
      </c>
      <c r="M57" s="156">
        <f t="shared" si="17"/>
        <v>0</v>
      </c>
      <c r="N57" s="155">
        <v>0</v>
      </c>
      <c r="O57" s="155">
        <f t="shared" si="18"/>
        <v>0</v>
      </c>
      <c r="P57" s="155">
        <v>0</v>
      </c>
      <c r="Q57" s="155">
        <f t="shared" si="19"/>
        <v>0</v>
      </c>
      <c r="R57" s="156"/>
      <c r="S57" s="156" t="s">
        <v>162</v>
      </c>
      <c r="T57" s="156" t="s">
        <v>163</v>
      </c>
      <c r="U57" s="156">
        <v>0.37</v>
      </c>
      <c r="V57" s="156">
        <f t="shared" si="20"/>
        <v>0.74</v>
      </c>
      <c r="W57" s="156"/>
      <c r="X57" s="156" t="s">
        <v>164</v>
      </c>
      <c r="Y57" s="156" t="s">
        <v>165</v>
      </c>
      <c r="Z57" s="146"/>
      <c r="AA57" s="146"/>
      <c r="AB57" s="146"/>
      <c r="AC57" s="146"/>
      <c r="AD57" s="146"/>
      <c r="AE57" s="146"/>
      <c r="AF57" s="146"/>
      <c r="AG57" s="146" t="s">
        <v>197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ht="22.5" outlineLevel="1" x14ac:dyDescent="0.2">
      <c r="A58" s="175">
        <v>44</v>
      </c>
      <c r="B58" s="176" t="s">
        <v>585</v>
      </c>
      <c r="C58" s="184" t="s">
        <v>586</v>
      </c>
      <c r="D58" s="177" t="s">
        <v>178</v>
      </c>
      <c r="E58" s="178">
        <v>1</v>
      </c>
      <c r="F58" s="179"/>
      <c r="G58" s="180">
        <f t="shared" si="14"/>
        <v>0</v>
      </c>
      <c r="H58" s="157">
        <v>7070</v>
      </c>
      <c r="I58" s="156">
        <f t="shared" si="15"/>
        <v>7070</v>
      </c>
      <c r="J58" s="157">
        <v>0</v>
      </c>
      <c r="K58" s="156">
        <f t="shared" si="16"/>
        <v>0</v>
      </c>
      <c r="L58" s="156">
        <v>21</v>
      </c>
      <c r="M58" s="156">
        <f t="shared" si="17"/>
        <v>0</v>
      </c>
      <c r="N58" s="155">
        <v>7.0099999999999997E-3</v>
      </c>
      <c r="O58" s="155">
        <f t="shared" si="18"/>
        <v>0.01</v>
      </c>
      <c r="P58" s="155">
        <v>0</v>
      </c>
      <c r="Q58" s="155">
        <f t="shared" si="19"/>
        <v>0</v>
      </c>
      <c r="R58" s="156" t="s">
        <v>253</v>
      </c>
      <c r="S58" s="156" t="s">
        <v>162</v>
      </c>
      <c r="T58" s="156" t="s">
        <v>163</v>
      </c>
      <c r="U58" s="156">
        <v>0</v>
      </c>
      <c r="V58" s="156">
        <f t="shared" si="20"/>
        <v>0</v>
      </c>
      <c r="W58" s="156"/>
      <c r="X58" s="156" t="s">
        <v>254</v>
      </c>
      <c r="Y58" s="156" t="s">
        <v>165</v>
      </c>
      <c r="Z58" s="146"/>
      <c r="AA58" s="146"/>
      <c r="AB58" s="146"/>
      <c r="AC58" s="146"/>
      <c r="AD58" s="146"/>
      <c r="AE58" s="146"/>
      <c r="AF58" s="146"/>
      <c r="AG58" s="146" t="s">
        <v>255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 x14ac:dyDescent="0.2">
      <c r="A59" s="175">
        <v>45</v>
      </c>
      <c r="B59" s="176" t="s">
        <v>587</v>
      </c>
      <c r="C59" s="184" t="s">
        <v>588</v>
      </c>
      <c r="D59" s="177" t="s">
        <v>178</v>
      </c>
      <c r="E59" s="178">
        <v>1</v>
      </c>
      <c r="F59" s="179"/>
      <c r="G59" s="180">
        <f t="shared" si="14"/>
        <v>0</v>
      </c>
      <c r="H59" s="157">
        <v>2295</v>
      </c>
      <c r="I59" s="156">
        <f t="shared" si="15"/>
        <v>2295</v>
      </c>
      <c r="J59" s="157">
        <v>0</v>
      </c>
      <c r="K59" s="156">
        <f t="shared" si="16"/>
        <v>0</v>
      </c>
      <c r="L59" s="156">
        <v>21</v>
      </c>
      <c r="M59" s="156">
        <f t="shared" si="17"/>
        <v>0</v>
      </c>
      <c r="N59" s="155">
        <v>3.2000000000000003E-4</v>
      </c>
      <c r="O59" s="155">
        <f t="shared" si="18"/>
        <v>0</v>
      </c>
      <c r="P59" s="155">
        <v>0</v>
      </c>
      <c r="Q59" s="155">
        <f t="shared" si="19"/>
        <v>0</v>
      </c>
      <c r="R59" s="156" t="s">
        <v>253</v>
      </c>
      <c r="S59" s="156" t="s">
        <v>162</v>
      </c>
      <c r="T59" s="156" t="s">
        <v>163</v>
      </c>
      <c r="U59" s="156">
        <v>0</v>
      </c>
      <c r="V59" s="156">
        <f t="shared" si="20"/>
        <v>0</v>
      </c>
      <c r="W59" s="156"/>
      <c r="X59" s="156" t="s">
        <v>254</v>
      </c>
      <c r="Y59" s="156" t="s">
        <v>165</v>
      </c>
      <c r="Z59" s="146"/>
      <c r="AA59" s="146"/>
      <c r="AB59" s="146"/>
      <c r="AC59" s="146"/>
      <c r="AD59" s="146"/>
      <c r="AE59" s="146"/>
      <c r="AF59" s="146"/>
      <c r="AG59" s="146" t="s">
        <v>255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 x14ac:dyDescent="0.2">
      <c r="A60" s="175">
        <v>46</v>
      </c>
      <c r="B60" s="176" t="s">
        <v>589</v>
      </c>
      <c r="C60" s="184" t="s">
        <v>590</v>
      </c>
      <c r="D60" s="177" t="s">
        <v>178</v>
      </c>
      <c r="E60" s="178">
        <v>1</v>
      </c>
      <c r="F60" s="179"/>
      <c r="G60" s="180">
        <f t="shared" si="14"/>
        <v>0</v>
      </c>
      <c r="H60" s="157">
        <v>3005</v>
      </c>
      <c r="I60" s="156">
        <f t="shared" si="15"/>
        <v>3005</v>
      </c>
      <c r="J60" s="157">
        <v>0</v>
      </c>
      <c r="K60" s="156">
        <f t="shared" si="16"/>
        <v>0</v>
      </c>
      <c r="L60" s="156">
        <v>21</v>
      </c>
      <c r="M60" s="156">
        <f t="shared" si="17"/>
        <v>0</v>
      </c>
      <c r="N60" s="155">
        <v>0</v>
      </c>
      <c r="O60" s="155">
        <f t="shared" si="18"/>
        <v>0</v>
      </c>
      <c r="P60" s="155">
        <v>0</v>
      </c>
      <c r="Q60" s="155">
        <f t="shared" si="19"/>
        <v>0</v>
      </c>
      <c r="R60" s="156" t="s">
        <v>253</v>
      </c>
      <c r="S60" s="156" t="s">
        <v>591</v>
      </c>
      <c r="T60" s="156" t="s">
        <v>591</v>
      </c>
      <c r="U60" s="156">
        <v>0</v>
      </c>
      <c r="V60" s="156">
        <f t="shared" si="20"/>
        <v>0</v>
      </c>
      <c r="W60" s="156"/>
      <c r="X60" s="156" t="s">
        <v>254</v>
      </c>
      <c r="Y60" s="156" t="s">
        <v>165</v>
      </c>
      <c r="Z60" s="146"/>
      <c r="AA60" s="146"/>
      <c r="AB60" s="146"/>
      <c r="AC60" s="146"/>
      <c r="AD60" s="146"/>
      <c r="AE60" s="146"/>
      <c r="AF60" s="146"/>
      <c r="AG60" s="146" t="s">
        <v>384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 x14ac:dyDescent="0.2">
      <c r="A61" s="175">
        <v>47</v>
      </c>
      <c r="B61" s="176" t="s">
        <v>592</v>
      </c>
      <c r="C61" s="184" t="s">
        <v>593</v>
      </c>
      <c r="D61" s="177" t="s">
        <v>178</v>
      </c>
      <c r="E61" s="178">
        <v>1</v>
      </c>
      <c r="F61" s="179"/>
      <c r="G61" s="180">
        <f t="shared" si="14"/>
        <v>0</v>
      </c>
      <c r="H61" s="157">
        <v>1755</v>
      </c>
      <c r="I61" s="156">
        <f t="shared" si="15"/>
        <v>1755</v>
      </c>
      <c r="J61" s="157">
        <v>0</v>
      </c>
      <c r="K61" s="156">
        <f t="shared" si="16"/>
        <v>0</v>
      </c>
      <c r="L61" s="156">
        <v>21</v>
      </c>
      <c r="M61" s="156">
        <f t="shared" si="17"/>
        <v>0</v>
      </c>
      <c r="N61" s="155">
        <v>0</v>
      </c>
      <c r="O61" s="155">
        <f t="shared" si="18"/>
        <v>0</v>
      </c>
      <c r="P61" s="155">
        <v>0</v>
      </c>
      <c r="Q61" s="155">
        <f t="shared" si="19"/>
        <v>0</v>
      </c>
      <c r="R61" s="156" t="s">
        <v>253</v>
      </c>
      <c r="S61" s="156" t="s">
        <v>162</v>
      </c>
      <c r="T61" s="156" t="s">
        <v>163</v>
      </c>
      <c r="U61" s="156">
        <v>0</v>
      </c>
      <c r="V61" s="156">
        <f t="shared" si="20"/>
        <v>0</v>
      </c>
      <c r="W61" s="156"/>
      <c r="X61" s="156" t="s">
        <v>254</v>
      </c>
      <c r="Y61" s="156" t="s">
        <v>165</v>
      </c>
      <c r="Z61" s="146"/>
      <c r="AA61" s="146"/>
      <c r="AB61" s="146"/>
      <c r="AC61" s="146"/>
      <c r="AD61" s="146"/>
      <c r="AE61" s="146"/>
      <c r="AF61" s="146"/>
      <c r="AG61" s="146" t="s">
        <v>384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1" x14ac:dyDescent="0.2">
      <c r="A62" s="175">
        <v>48</v>
      </c>
      <c r="B62" s="176" t="s">
        <v>594</v>
      </c>
      <c r="C62" s="184" t="s">
        <v>595</v>
      </c>
      <c r="D62" s="177" t="s">
        <v>178</v>
      </c>
      <c r="E62" s="178">
        <v>1</v>
      </c>
      <c r="F62" s="179"/>
      <c r="G62" s="180">
        <f t="shared" si="14"/>
        <v>0</v>
      </c>
      <c r="H62" s="157">
        <v>1762</v>
      </c>
      <c r="I62" s="156">
        <f t="shared" si="15"/>
        <v>1762</v>
      </c>
      <c r="J62" s="157">
        <v>0</v>
      </c>
      <c r="K62" s="156">
        <f t="shared" si="16"/>
        <v>0</v>
      </c>
      <c r="L62" s="156">
        <v>21</v>
      </c>
      <c r="M62" s="156">
        <f t="shared" si="17"/>
        <v>0</v>
      </c>
      <c r="N62" s="155">
        <v>1.4E-3</v>
      </c>
      <c r="O62" s="155">
        <f t="shared" si="18"/>
        <v>0</v>
      </c>
      <c r="P62" s="155">
        <v>0</v>
      </c>
      <c r="Q62" s="155">
        <f t="shared" si="19"/>
        <v>0</v>
      </c>
      <c r="R62" s="156" t="s">
        <v>253</v>
      </c>
      <c r="S62" s="156" t="s">
        <v>162</v>
      </c>
      <c r="T62" s="156" t="s">
        <v>163</v>
      </c>
      <c r="U62" s="156">
        <v>0</v>
      </c>
      <c r="V62" s="156">
        <f t="shared" si="20"/>
        <v>0</v>
      </c>
      <c r="W62" s="156"/>
      <c r="X62" s="156" t="s">
        <v>254</v>
      </c>
      <c r="Y62" s="156" t="s">
        <v>165</v>
      </c>
      <c r="Z62" s="146"/>
      <c r="AA62" s="146"/>
      <c r="AB62" s="146"/>
      <c r="AC62" s="146"/>
      <c r="AD62" s="146"/>
      <c r="AE62" s="146"/>
      <c r="AF62" s="146"/>
      <c r="AG62" s="146" t="s">
        <v>255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ht="22.5" outlineLevel="1" x14ac:dyDescent="0.2">
      <c r="A63" s="175">
        <v>49</v>
      </c>
      <c r="B63" s="176" t="s">
        <v>596</v>
      </c>
      <c r="C63" s="184" t="s">
        <v>597</v>
      </c>
      <c r="D63" s="177" t="s">
        <v>178</v>
      </c>
      <c r="E63" s="178">
        <v>1</v>
      </c>
      <c r="F63" s="179"/>
      <c r="G63" s="180">
        <f t="shared" si="14"/>
        <v>0</v>
      </c>
      <c r="H63" s="157">
        <v>427</v>
      </c>
      <c r="I63" s="156">
        <f t="shared" si="15"/>
        <v>427</v>
      </c>
      <c r="J63" s="157">
        <v>0</v>
      </c>
      <c r="K63" s="156">
        <f t="shared" si="16"/>
        <v>0</v>
      </c>
      <c r="L63" s="156">
        <v>21</v>
      </c>
      <c r="M63" s="156">
        <f t="shared" si="17"/>
        <v>0</v>
      </c>
      <c r="N63" s="155">
        <v>2.7E-4</v>
      </c>
      <c r="O63" s="155">
        <f t="shared" si="18"/>
        <v>0</v>
      </c>
      <c r="P63" s="155">
        <v>0</v>
      </c>
      <c r="Q63" s="155">
        <f t="shared" si="19"/>
        <v>0</v>
      </c>
      <c r="R63" s="156" t="s">
        <v>253</v>
      </c>
      <c r="S63" s="156" t="s">
        <v>162</v>
      </c>
      <c r="T63" s="156" t="s">
        <v>163</v>
      </c>
      <c r="U63" s="156">
        <v>0</v>
      </c>
      <c r="V63" s="156">
        <f t="shared" si="20"/>
        <v>0</v>
      </c>
      <c r="W63" s="156"/>
      <c r="X63" s="156" t="s">
        <v>254</v>
      </c>
      <c r="Y63" s="156" t="s">
        <v>165</v>
      </c>
      <c r="Z63" s="146"/>
      <c r="AA63" s="146"/>
      <c r="AB63" s="146"/>
      <c r="AC63" s="146"/>
      <c r="AD63" s="146"/>
      <c r="AE63" s="146"/>
      <c r="AF63" s="146"/>
      <c r="AG63" s="146" t="s">
        <v>384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ht="22.5" outlineLevel="1" x14ac:dyDescent="0.2">
      <c r="A64" s="175">
        <v>50</v>
      </c>
      <c r="B64" s="176" t="s">
        <v>598</v>
      </c>
      <c r="C64" s="184" t="s">
        <v>599</v>
      </c>
      <c r="D64" s="177" t="s">
        <v>178</v>
      </c>
      <c r="E64" s="178">
        <v>1</v>
      </c>
      <c r="F64" s="179"/>
      <c r="G64" s="180">
        <f t="shared" si="14"/>
        <v>0</v>
      </c>
      <c r="H64" s="157">
        <v>290</v>
      </c>
      <c r="I64" s="156">
        <f t="shared" si="15"/>
        <v>290</v>
      </c>
      <c r="J64" s="157">
        <v>0</v>
      </c>
      <c r="K64" s="156">
        <f t="shared" si="16"/>
        <v>0</v>
      </c>
      <c r="L64" s="156">
        <v>21</v>
      </c>
      <c r="M64" s="156">
        <f t="shared" si="17"/>
        <v>0</v>
      </c>
      <c r="N64" s="155">
        <v>2.0000000000000001E-4</v>
      </c>
      <c r="O64" s="155">
        <f t="shared" si="18"/>
        <v>0</v>
      </c>
      <c r="P64" s="155">
        <v>0</v>
      </c>
      <c r="Q64" s="155">
        <f t="shared" si="19"/>
        <v>0</v>
      </c>
      <c r="R64" s="156" t="s">
        <v>253</v>
      </c>
      <c r="S64" s="156" t="s">
        <v>162</v>
      </c>
      <c r="T64" s="156" t="s">
        <v>163</v>
      </c>
      <c r="U64" s="156">
        <v>0</v>
      </c>
      <c r="V64" s="156">
        <f t="shared" si="20"/>
        <v>0</v>
      </c>
      <c r="W64" s="156"/>
      <c r="X64" s="156" t="s">
        <v>254</v>
      </c>
      <c r="Y64" s="156" t="s">
        <v>165</v>
      </c>
      <c r="Z64" s="146"/>
      <c r="AA64" s="146"/>
      <c r="AB64" s="146"/>
      <c r="AC64" s="146"/>
      <c r="AD64" s="146"/>
      <c r="AE64" s="146"/>
      <c r="AF64" s="146"/>
      <c r="AG64" s="146" t="s">
        <v>384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ht="22.5" outlineLevel="1" x14ac:dyDescent="0.2">
      <c r="A65" s="175">
        <v>51</v>
      </c>
      <c r="B65" s="176" t="s">
        <v>600</v>
      </c>
      <c r="C65" s="184" t="s">
        <v>601</v>
      </c>
      <c r="D65" s="177" t="s">
        <v>178</v>
      </c>
      <c r="E65" s="178">
        <v>1</v>
      </c>
      <c r="F65" s="179"/>
      <c r="G65" s="180">
        <f t="shared" si="14"/>
        <v>0</v>
      </c>
      <c r="H65" s="157">
        <v>1685</v>
      </c>
      <c r="I65" s="156">
        <f t="shared" si="15"/>
        <v>1685</v>
      </c>
      <c r="J65" s="157">
        <v>0</v>
      </c>
      <c r="K65" s="156">
        <f t="shared" si="16"/>
        <v>0</v>
      </c>
      <c r="L65" s="156">
        <v>21</v>
      </c>
      <c r="M65" s="156">
        <f t="shared" si="17"/>
        <v>0</v>
      </c>
      <c r="N65" s="155">
        <v>7.2999999999999996E-4</v>
      </c>
      <c r="O65" s="155">
        <f t="shared" si="18"/>
        <v>0</v>
      </c>
      <c r="P65" s="155">
        <v>0</v>
      </c>
      <c r="Q65" s="155">
        <f t="shared" si="19"/>
        <v>0</v>
      </c>
      <c r="R65" s="156" t="s">
        <v>253</v>
      </c>
      <c r="S65" s="156" t="s">
        <v>162</v>
      </c>
      <c r="T65" s="156" t="s">
        <v>163</v>
      </c>
      <c r="U65" s="156">
        <v>0</v>
      </c>
      <c r="V65" s="156">
        <f t="shared" si="20"/>
        <v>0</v>
      </c>
      <c r="W65" s="156"/>
      <c r="X65" s="156" t="s">
        <v>254</v>
      </c>
      <c r="Y65" s="156" t="s">
        <v>165</v>
      </c>
      <c r="Z65" s="146"/>
      <c r="AA65" s="146"/>
      <c r="AB65" s="146"/>
      <c r="AC65" s="146"/>
      <c r="AD65" s="146"/>
      <c r="AE65" s="146"/>
      <c r="AF65" s="146"/>
      <c r="AG65" s="146" t="s">
        <v>384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1" x14ac:dyDescent="0.2">
      <c r="A66" s="175">
        <v>52</v>
      </c>
      <c r="B66" s="176" t="s">
        <v>602</v>
      </c>
      <c r="C66" s="184" t="s">
        <v>603</v>
      </c>
      <c r="D66" s="177" t="s">
        <v>178</v>
      </c>
      <c r="E66" s="178">
        <v>2</v>
      </c>
      <c r="F66" s="179"/>
      <c r="G66" s="180">
        <f t="shared" si="14"/>
        <v>0</v>
      </c>
      <c r="H66" s="157">
        <v>199.5</v>
      </c>
      <c r="I66" s="156">
        <f t="shared" si="15"/>
        <v>399</v>
      </c>
      <c r="J66" s="157">
        <v>0</v>
      </c>
      <c r="K66" s="156">
        <f t="shared" si="16"/>
        <v>0</v>
      </c>
      <c r="L66" s="156">
        <v>21</v>
      </c>
      <c r="M66" s="156">
        <f t="shared" si="17"/>
        <v>0</v>
      </c>
      <c r="N66" s="155">
        <v>0</v>
      </c>
      <c r="O66" s="155">
        <f t="shared" si="18"/>
        <v>0</v>
      </c>
      <c r="P66" s="155">
        <v>0</v>
      </c>
      <c r="Q66" s="155">
        <f t="shared" si="19"/>
        <v>0</v>
      </c>
      <c r="R66" s="156" t="s">
        <v>253</v>
      </c>
      <c r="S66" s="156" t="s">
        <v>604</v>
      </c>
      <c r="T66" s="156" t="s">
        <v>604</v>
      </c>
      <c r="U66" s="156">
        <v>0</v>
      </c>
      <c r="V66" s="156">
        <f t="shared" si="20"/>
        <v>0</v>
      </c>
      <c r="W66" s="156"/>
      <c r="X66" s="156" t="s">
        <v>254</v>
      </c>
      <c r="Y66" s="156" t="s">
        <v>165</v>
      </c>
      <c r="Z66" s="146"/>
      <c r="AA66" s="146"/>
      <c r="AB66" s="146"/>
      <c r="AC66" s="146"/>
      <c r="AD66" s="146"/>
      <c r="AE66" s="146"/>
      <c r="AF66" s="146"/>
      <c r="AG66" s="146" t="s">
        <v>384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ht="22.5" outlineLevel="1" x14ac:dyDescent="0.2">
      <c r="A67" s="175">
        <v>53</v>
      </c>
      <c r="B67" s="176" t="s">
        <v>605</v>
      </c>
      <c r="C67" s="184" t="s">
        <v>606</v>
      </c>
      <c r="D67" s="177" t="s">
        <v>178</v>
      </c>
      <c r="E67" s="178">
        <v>1</v>
      </c>
      <c r="F67" s="179"/>
      <c r="G67" s="180">
        <f t="shared" si="14"/>
        <v>0</v>
      </c>
      <c r="H67" s="157">
        <v>9180</v>
      </c>
      <c r="I67" s="156">
        <f t="shared" si="15"/>
        <v>9180</v>
      </c>
      <c r="J67" s="157">
        <v>0</v>
      </c>
      <c r="K67" s="156">
        <f t="shared" si="16"/>
        <v>0</v>
      </c>
      <c r="L67" s="156">
        <v>21</v>
      </c>
      <c r="M67" s="156">
        <f t="shared" si="17"/>
        <v>0</v>
      </c>
      <c r="N67" s="155">
        <v>1.0999999999999999E-2</v>
      </c>
      <c r="O67" s="155">
        <f t="shared" si="18"/>
        <v>0.01</v>
      </c>
      <c r="P67" s="155">
        <v>0</v>
      </c>
      <c r="Q67" s="155">
        <f t="shared" si="19"/>
        <v>0</v>
      </c>
      <c r="R67" s="156" t="s">
        <v>253</v>
      </c>
      <c r="S67" s="156" t="s">
        <v>162</v>
      </c>
      <c r="T67" s="156" t="s">
        <v>163</v>
      </c>
      <c r="U67" s="156">
        <v>0</v>
      </c>
      <c r="V67" s="156">
        <f t="shared" si="20"/>
        <v>0</v>
      </c>
      <c r="W67" s="156"/>
      <c r="X67" s="156" t="s">
        <v>254</v>
      </c>
      <c r="Y67" s="156" t="s">
        <v>165</v>
      </c>
      <c r="Z67" s="146"/>
      <c r="AA67" s="146"/>
      <c r="AB67" s="146"/>
      <c r="AC67" s="146"/>
      <c r="AD67" s="146"/>
      <c r="AE67" s="146"/>
      <c r="AF67" s="146"/>
      <c r="AG67" s="146" t="s">
        <v>255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ht="22.5" outlineLevel="1" x14ac:dyDescent="0.2">
      <c r="A68" s="175">
        <v>54</v>
      </c>
      <c r="B68" s="176" t="s">
        <v>607</v>
      </c>
      <c r="C68" s="184" t="s">
        <v>608</v>
      </c>
      <c r="D68" s="177" t="s">
        <v>178</v>
      </c>
      <c r="E68" s="178">
        <v>1</v>
      </c>
      <c r="F68" s="179"/>
      <c r="G68" s="180">
        <f t="shared" si="14"/>
        <v>0</v>
      </c>
      <c r="H68" s="157">
        <v>10240</v>
      </c>
      <c r="I68" s="156">
        <f t="shared" si="15"/>
        <v>10240</v>
      </c>
      <c r="J68" s="157">
        <v>0</v>
      </c>
      <c r="K68" s="156">
        <f t="shared" si="16"/>
        <v>0</v>
      </c>
      <c r="L68" s="156">
        <v>21</v>
      </c>
      <c r="M68" s="156">
        <f t="shared" si="17"/>
        <v>0</v>
      </c>
      <c r="N68" s="155">
        <v>3.7499999999999999E-2</v>
      </c>
      <c r="O68" s="155">
        <f t="shared" si="18"/>
        <v>0.04</v>
      </c>
      <c r="P68" s="155">
        <v>0</v>
      </c>
      <c r="Q68" s="155">
        <f t="shared" si="19"/>
        <v>0</v>
      </c>
      <c r="R68" s="156" t="s">
        <v>253</v>
      </c>
      <c r="S68" s="156" t="s">
        <v>163</v>
      </c>
      <c r="T68" s="156" t="s">
        <v>163</v>
      </c>
      <c r="U68" s="156">
        <v>0</v>
      </c>
      <c r="V68" s="156">
        <f t="shared" si="20"/>
        <v>0</v>
      </c>
      <c r="W68" s="156"/>
      <c r="X68" s="156" t="s">
        <v>254</v>
      </c>
      <c r="Y68" s="156" t="s">
        <v>165</v>
      </c>
      <c r="Z68" s="146"/>
      <c r="AA68" s="146"/>
      <c r="AB68" s="146"/>
      <c r="AC68" s="146"/>
      <c r="AD68" s="146"/>
      <c r="AE68" s="146"/>
      <c r="AF68" s="146"/>
      <c r="AG68" s="146" t="s">
        <v>255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ht="22.5" outlineLevel="1" x14ac:dyDescent="0.2">
      <c r="A69" s="175">
        <v>55</v>
      </c>
      <c r="B69" s="176" t="s">
        <v>609</v>
      </c>
      <c r="C69" s="184" t="s">
        <v>610</v>
      </c>
      <c r="D69" s="177" t="s">
        <v>0</v>
      </c>
      <c r="E69" s="178">
        <v>545.79999999999995</v>
      </c>
      <c r="F69" s="179"/>
      <c r="G69" s="180">
        <f t="shared" si="14"/>
        <v>0</v>
      </c>
      <c r="H69" s="157">
        <v>0</v>
      </c>
      <c r="I69" s="156">
        <f t="shared" si="15"/>
        <v>0</v>
      </c>
      <c r="J69" s="157">
        <v>0.36</v>
      </c>
      <c r="K69" s="156">
        <f t="shared" si="16"/>
        <v>196.49</v>
      </c>
      <c r="L69" s="156">
        <v>21</v>
      </c>
      <c r="M69" s="156">
        <f t="shared" si="17"/>
        <v>0</v>
      </c>
      <c r="N69" s="155">
        <v>0</v>
      </c>
      <c r="O69" s="155">
        <f t="shared" si="18"/>
        <v>0</v>
      </c>
      <c r="P69" s="155">
        <v>0</v>
      </c>
      <c r="Q69" s="155">
        <f t="shared" si="19"/>
        <v>0</v>
      </c>
      <c r="R69" s="156"/>
      <c r="S69" s="156" t="s">
        <v>162</v>
      </c>
      <c r="T69" s="156" t="s">
        <v>163</v>
      </c>
      <c r="U69" s="156">
        <v>0</v>
      </c>
      <c r="V69" s="156">
        <f t="shared" si="20"/>
        <v>0</v>
      </c>
      <c r="W69" s="156"/>
      <c r="X69" s="156" t="s">
        <v>220</v>
      </c>
      <c r="Y69" s="156" t="s">
        <v>165</v>
      </c>
      <c r="Z69" s="146"/>
      <c r="AA69" s="146"/>
      <c r="AB69" s="146"/>
      <c r="AC69" s="146"/>
      <c r="AD69" s="146"/>
      <c r="AE69" s="146"/>
      <c r="AF69" s="146"/>
      <c r="AG69" s="146" t="s">
        <v>221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x14ac:dyDescent="0.2">
      <c r="A70" s="162" t="s">
        <v>157</v>
      </c>
      <c r="B70" s="163" t="s">
        <v>126</v>
      </c>
      <c r="C70" s="181" t="s">
        <v>127</v>
      </c>
      <c r="D70" s="164"/>
      <c r="E70" s="165"/>
      <c r="F70" s="166"/>
      <c r="G70" s="167">
        <f>SUMIF(AG71:AG77,"&lt;&gt;NOR",G71:G77)</f>
        <v>0</v>
      </c>
      <c r="H70" s="161"/>
      <c r="I70" s="161">
        <f>SUM(I71:I77)</f>
        <v>1.36</v>
      </c>
      <c r="J70" s="161"/>
      <c r="K70" s="161">
        <f>SUM(K71:K77)</f>
        <v>655.81</v>
      </c>
      <c r="L70" s="161"/>
      <c r="M70" s="161">
        <f>SUM(M71:M77)</f>
        <v>0</v>
      </c>
      <c r="N70" s="160"/>
      <c r="O70" s="160">
        <f>SUM(O71:O77)</f>
        <v>0</v>
      </c>
      <c r="P70" s="160"/>
      <c r="Q70" s="160">
        <f>SUM(Q71:Q77)</f>
        <v>0</v>
      </c>
      <c r="R70" s="161"/>
      <c r="S70" s="161"/>
      <c r="T70" s="161"/>
      <c r="U70" s="161"/>
      <c r="V70" s="161">
        <f>SUM(V71:V77)</f>
        <v>0.65000000000000013</v>
      </c>
      <c r="W70" s="161"/>
      <c r="X70" s="161"/>
      <c r="Y70" s="161"/>
      <c r="AG70" t="s">
        <v>158</v>
      </c>
    </row>
    <row r="71" spans="1:60" outlineLevel="1" x14ac:dyDescent="0.2">
      <c r="A71" s="175">
        <v>56</v>
      </c>
      <c r="B71" s="176" t="s">
        <v>611</v>
      </c>
      <c r="C71" s="184" t="s">
        <v>612</v>
      </c>
      <c r="D71" s="177" t="s">
        <v>219</v>
      </c>
      <c r="E71" s="178">
        <v>0.35354000000000002</v>
      </c>
      <c r="F71" s="179"/>
      <c r="G71" s="180">
        <f t="shared" ref="G71:G77" si="21">ROUND(E71*F71,2)</f>
        <v>0</v>
      </c>
      <c r="H71" s="157">
        <v>0</v>
      </c>
      <c r="I71" s="156">
        <f t="shared" ref="I71:I77" si="22">ROUND(E71*H71,2)</f>
        <v>0</v>
      </c>
      <c r="J71" s="157">
        <v>450.5</v>
      </c>
      <c r="K71" s="156">
        <f t="shared" ref="K71:K77" si="23">ROUND(E71*J71,2)</f>
        <v>159.27000000000001</v>
      </c>
      <c r="L71" s="156">
        <v>21</v>
      </c>
      <c r="M71" s="156">
        <f t="shared" ref="M71:M77" si="24">G71*(1+L71/100)</f>
        <v>0</v>
      </c>
      <c r="N71" s="155">
        <v>0</v>
      </c>
      <c r="O71" s="155">
        <f t="shared" ref="O71:O77" si="25">ROUND(E71*N71,2)</f>
        <v>0</v>
      </c>
      <c r="P71" s="155">
        <v>0</v>
      </c>
      <c r="Q71" s="155">
        <f t="shared" ref="Q71:Q77" si="26">ROUND(E71*P71,2)</f>
        <v>0</v>
      </c>
      <c r="R71" s="156"/>
      <c r="S71" s="156" t="s">
        <v>162</v>
      </c>
      <c r="T71" s="156" t="s">
        <v>163</v>
      </c>
      <c r="U71" s="156">
        <v>0.749</v>
      </c>
      <c r="V71" s="156">
        <f t="shared" ref="V71:V77" si="27">ROUND(E71*U71,2)</f>
        <v>0.26</v>
      </c>
      <c r="W71" s="156"/>
      <c r="X71" s="156" t="s">
        <v>279</v>
      </c>
      <c r="Y71" s="156" t="s">
        <v>165</v>
      </c>
      <c r="Z71" s="146"/>
      <c r="AA71" s="146"/>
      <c r="AB71" s="146"/>
      <c r="AC71" s="146"/>
      <c r="AD71" s="146"/>
      <c r="AE71" s="146"/>
      <c r="AF71" s="146"/>
      <c r="AG71" s="146" t="s">
        <v>280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 x14ac:dyDescent="0.2">
      <c r="A72" s="175">
        <v>57</v>
      </c>
      <c r="B72" s="176" t="s">
        <v>613</v>
      </c>
      <c r="C72" s="184" t="s">
        <v>614</v>
      </c>
      <c r="D72" s="177" t="s">
        <v>219</v>
      </c>
      <c r="E72" s="178">
        <v>0.35354000000000002</v>
      </c>
      <c r="F72" s="179"/>
      <c r="G72" s="180">
        <f t="shared" si="21"/>
        <v>0</v>
      </c>
      <c r="H72" s="157">
        <v>0</v>
      </c>
      <c r="I72" s="156">
        <f t="shared" si="22"/>
        <v>0</v>
      </c>
      <c r="J72" s="157">
        <v>33.200000000000003</v>
      </c>
      <c r="K72" s="156">
        <f t="shared" si="23"/>
        <v>11.74</v>
      </c>
      <c r="L72" s="156">
        <v>21</v>
      </c>
      <c r="M72" s="156">
        <f t="shared" si="24"/>
        <v>0</v>
      </c>
      <c r="N72" s="155">
        <v>0</v>
      </c>
      <c r="O72" s="155">
        <f t="shared" si="25"/>
        <v>0</v>
      </c>
      <c r="P72" s="155">
        <v>0</v>
      </c>
      <c r="Q72" s="155">
        <f t="shared" si="26"/>
        <v>0</v>
      </c>
      <c r="R72" s="156"/>
      <c r="S72" s="156" t="s">
        <v>162</v>
      </c>
      <c r="T72" s="156" t="s">
        <v>163</v>
      </c>
      <c r="U72" s="156">
        <v>0.03</v>
      </c>
      <c r="V72" s="156">
        <f t="shared" si="27"/>
        <v>0.01</v>
      </c>
      <c r="W72" s="156"/>
      <c r="X72" s="156" t="s">
        <v>279</v>
      </c>
      <c r="Y72" s="156" t="s">
        <v>165</v>
      </c>
      <c r="Z72" s="146"/>
      <c r="AA72" s="146"/>
      <c r="AB72" s="146"/>
      <c r="AC72" s="146"/>
      <c r="AD72" s="146"/>
      <c r="AE72" s="146"/>
      <c r="AF72" s="146"/>
      <c r="AG72" s="146" t="s">
        <v>280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 x14ac:dyDescent="0.2">
      <c r="A73" s="175">
        <v>58</v>
      </c>
      <c r="B73" s="176" t="s">
        <v>287</v>
      </c>
      <c r="C73" s="184" t="s">
        <v>288</v>
      </c>
      <c r="D73" s="177" t="s">
        <v>219</v>
      </c>
      <c r="E73" s="178">
        <v>0.35354000000000002</v>
      </c>
      <c r="F73" s="179"/>
      <c r="G73" s="180">
        <f t="shared" si="21"/>
        <v>0</v>
      </c>
      <c r="H73" s="157">
        <v>0</v>
      </c>
      <c r="I73" s="156">
        <f t="shared" si="22"/>
        <v>0</v>
      </c>
      <c r="J73" s="157">
        <v>369.5</v>
      </c>
      <c r="K73" s="156">
        <f t="shared" si="23"/>
        <v>130.63</v>
      </c>
      <c r="L73" s="156">
        <v>21</v>
      </c>
      <c r="M73" s="156">
        <f t="shared" si="24"/>
        <v>0</v>
      </c>
      <c r="N73" s="155">
        <v>0</v>
      </c>
      <c r="O73" s="155">
        <f t="shared" si="25"/>
        <v>0</v>
      </c>
      <c r="P73" s="155">
        <v>0</v>
      </c>
      <c r="Q73" s="155">
        <f t="shared" si="26"/>
        <v>0</v>
      </c>
      <c r="R73" s="156"/>
      <c r="S73" s="156" t="s">
        <v>162</v>
      </c>
      <c r="T73" s="156" t="s">
        <v>163</v>
      </c>
      <c r="U73" s="156">
        <v>0.94199999999999995</v>
      </c>
      <c r="V73" s="156">
        <f t="shared" si="27"/>
        <v>0.33</v>
      </c>
      <c r="W73" s="156"/>
      <c r="X73" s="156" t="s">
        <v>279</v>
      </c>
      <c r="Y73" s="156" t="s">
        <v>165</v>
      </c>
      <c r="Z73" s="146"/>
      <c r="AA73" s="146"/>
      <c r="AB73" s="146"/>
      <c r="AC73" s="146"/>
      <c r="AD73" s="146"/>
      <c r="AE73" s="146"/>
      <c r="AF73" s="146"/>
      <c r="AG73" s="146" t="s">
        <v>280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 x14ac:dyDescent="0.2">
      <c r="A74" s="175">
        <v>59</v>
      </c>
      <c r="B74" s="176" t="s">
        <v>289</v>
      </c>
      <c r="C74" s="184" t="s">
        <v>290</v>
      </c>
      <c r="D74" s="177" t="s">
        <v>219</v>
      </c>
      <c r="E74" s="178">
        <v>0.35354000000000002</v>
      </c>
      <c r="F74" s="179"/>
      <c r="G74" s="180">
        <f t="shared" si="21"/>
        <v>0</v>
      </c>
      <c r="H74" s="157">
        <v>0</v>
      </c>
      <c r="I74" s="156">
        <f t="shared" si="22"/>
        <v>0</v>
      </c>
      <c r="J74" s="157">
        <v>41.2</v>
      </c>
      <c r="K74" s="156">
        <f t="shared" si="23"/>
        <v>14.57</v>
      </c>
      <c r="L74" s="156">
        <v>21</v>
      </c>
      <c r="M74" s="156">
        <f t="shared" si="24"/>
        <v>0</v>
      </c>
      <c r="N74" s="155">
        <v>0</v>
      </c>
      <c r="O74" s="155">
        <f t="shared" si="25"/>
        <v>0</v>
      </c>
      <c r="P74" s="155">
        <v>0</v>
      </c>
      <c r="Q74" s="155">
        <f t="shared" si="26"/>
        <v>0</v>
      </c>
      <c r="R74" s="156"/>
      <c r="S74" s="156" t="s">
        <v>162</v>
      </c>
      <c r="T74" s="156" t="s">
        <v>163</v>
      </c>
      <c r="U74" s="156">
        <v>0.105</v>
      </c>
      <c r="V74" s="156">
        <f t="shared" si="27"/>
        <v>0.04</v>
      </c>
      <c r="W74" s="156"/>
      <c r="X74" s="156" t="s">
        <v>279</v>
      </c>
      <c r="Y74" s="156" t="s">
        <v>165</v>
      </c>
      <c r="Z74" s="146"/>
      <c r="AA74" s="146"/>
      <c r="AB74" s="146"/>
      <c r="AC74" s="146"/>
      <c r="AD74" s="146"/>
      <c r="AE74" s="146"/>
      <c r="AF74" s="146"/>
      <c r="AG74" s="146" t="s">
        <v>280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 x14ac:dyDescent="0.2">
      <c r="A75" s="175">
        <v>60</v>
      </c>
      <c r="B75" s="176" t="s">
        <v>615</v>
      </c>
      <c r="C75" s="184" t="s">
        <v>616</v>
      </c>
      <c r="D75" s="177" t="s">
        <v>219</v>
      </c>
      <c r="E75" s="178">
        <v>0.35354000000000002</v>
      </c>
      <c r="F75" s="179"/>
      <c r="G75" s="180">
        <f t="shared" si="21"/>
        <v>0</v>
      </c>
      <c r="H75" s="157">
        <v>3.84</v>
      </c>
      <c r="I75" s="156">
        <f t="shared" si="22"/>
        <v>1.36</v>
      </c>
      <c r="J75" s="157">
        <v>380.66</v>
      </c>
      <c r="K75" s="156">
        <f t="shared" si="23"/>
        <v>134.58000000000001</v>
      </c>
      <c r="L75" s="156">
        <v>21</v>
      </c>
      <c r="M75" s="156">
        <f t="shared" si="24"/>
        <v>0</v>
      </c>
      <c r="N75" s="155">
        <v>0</v>
      </c>
      <c r="O75" s="155">
        <f t="shared" si="25"/>
        <v>0</v>
      </c>
      <c r="P75" s="155">
        <v>0</v>
      </c>
      <c r="Q75" s="155">
        <f t="shared" si="26"/>
        <v>0</v>
      </c>
      <c r="R75" s="156"/>
      <c r="S75" s="156" t="s">
        <v>162</v>
      </c>
      <c r="T75" s="156" t="s">
        <v>163</v>
      </c>
      <c r="U75" s="156">
        <v>4.2000000000000003E-2</v>
      </c>
      <c r="V75" s="156">
        <f t="shared" si="27"/>
        <v>0.01</v>
      </c>
      <c r="W75" s="156"/>
      <c r="X75" s="156" t="s">
        <v>279</v>
      </c>
      <c r="Y75" s="156" t="s">
        <v>165</v>
      </c>
      <c r="Z75" s="146"/>
      <c r="AA75" s="146"/>
      <c r="AB75" s="146"/>
      <c r="AC75" s="146"/>
      <c r="AD75" s="146"/>
      <c r="AE75" s="146"/>
      <c r="AF75" s="146"/>
      <c r="AG75" s="146" t="s">
        <v>280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1" x14ac:dyDescent="0.2">
      <c r="A76" s="175">
        <v>61</v>
      </c>
      <c r="B76" s="176" t="s">
        <v>617</v>
      </c>
      <c r="C76" s="184" t="s">
        <v>618</v>
      </c>
      <c r="D76" s="177" t="s">
        <v>219</v>
      </c>
      <c r="E76" s="178">
        <v>0.35354000000000002</v>
      </c>
      <c r="F76" s="179"/>
      <c r="G76" s="180">
        <f t="shared" si="21"/>
        <v>0</v>
      </c>
      <c r="H76" s="157">
        <v>0</v>
      </c>
      <c r="I76" s="156">
        <f t="shared" si="22"/>
        <v>0</v>
      </c>
      <c r="J76" s="157">
        <v>29.9</v>
      </c>
      <c r="K76" s="156">
        <f t="shared" si="23"/>
        <v>10.57</v>
      </c>
      <c r="L76" s="156">
        <v>21</v>
      </c>
      <c r="M76" s="156">
        <f t="shared" si="24"/>
        <v>0</v>
      </c>
      <c r="N76" s="155">
        <v>0</v>
      </c>
      <c r="O76" s="155">
        <f t="shared" si="25"/>
        <v>0</v>
      </c>
      <c r="P76" s="155">
        <v>0</v>
      </c>
      <c r="Q76" s="155">
        <f t="shared" si="26"/>
        <v>0</v>
      </c>
      <c r="R76" s="156"/>
      <c r="S76" s="156" t="s">
        <v>162</v>
      </c>
      <c r="T76" s="156" t="s">
        <v>163</v>
      </c>
      <c r="U76" s="156">
        <v>0</v>
      </c>
      <c r="V76" s="156">
        <f t="shared" si="27"/>
        <v>0</v>
      </c>
      <c r="W76" s="156"/>
      <c r="X76" s="156" t="s">
        <v>279</v>
      </c>
      <c r="Y76" s="156" t="s">
        <v>165</v>
      </c>
      <c r="Z76" s="146"/>
      <c r="AA76" s="146"/>
      <c r="AB76" s="146"/>
      <c r="AC76" s="146"/>
      <c r="AD76" s="146"/>
      <c r="AE76" s="146"/>
      <c r="AF76" s="146"/>
      <c r="AG76" s="146" t="s">
        <v>280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 x14ac:dyDescent="0.2">
      <c r="A77" s="169">
        <v>62</v>
      </c>
      <c r="B77" s="170" t="s">
        <v>291</v>
      </c>
      <c r="C77" s="182" t="s">
        <v>619</v>
      </c>
      <c r="D77" s="171" t="s">
        <v>219</v>
      </c>
      <c r="E77" s="172">
        <v>0.35354000000000002</v>
      </c>
      <c r="F77" s="173"/>
      <c r="G77" s="174">
        <f t="shared" si="21"/>
        <v>0</v>
      </c>
      <c r="H77" s="157">
        <v>0</v>
      </c>
      <c r="I77" s="156">
        <f t="shared" si="22"/>
        <v>0</v>
      </c>
      <c r="J77" s="157">
        <v>550</v>
      </c>
      <c r="K77" s="156">
        <f t="shared" si="23"/>
        <v>194.45</v>
      </c>
      <c r="L77" s="156">
        <v>21</v>
      </c>
      <c r="M77" s="156">
        <f t="shared" si="24"/>
        <v>0</v>
      </c>
      <c r="N77" s="155">
        <v>0</v>
      </c>
      <c r="O77" s="155">
        <f t="shared" si="25"/>
        <v>0</v>
      </c>
      <c r="P77" s="155">
        <v>0</v>
      </c>
      <c r="Q77" s="155">
        <f t="shared" si="26"/>
        <v>0</v>
      </c>
      <c r="R77" s="156"/>
      <c r="S77" s="156" t="s">
        <v>162</v>
      </c>
      <c r="T77" s="156" t="s">
        <v>163</v>
      </c>
      <c r="U77" s="156">
        <v>0</v>
      </c>
      <c r="V77" s="156">
        <f t="shared" si="27"/>
        <v>0</v>
      </c>
      <c r="W77" s="156"/>
      <c r="X77" s="156" t="s">
        <v>279</v>
      </c>
      <c r="Y77" s="156" t="s">
        <v>165</v>
      </c>
      <c r="Z77" s="146"/>
      <c r="AA77" s="146"/>
      <c r="AB77" s="146"/>
      <c r="AC77" s="146"/>
      <c r="AD77" s="146"/>
      <c r="AE77" s="146"/>
      <c r="AF77" s="146"/>
      <c r="AG77" s="146" t="s">
        <v>280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x14ac:dyDescent="0.2">
      <c r="A78" s="3"/>
      <c r="B78" s="4"/>
      <c r="C78" s="185"/>
      <c r="D78" s="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AE78">
        <v>15</v>
      </c>
      <c r="AF78">
        <v>21</v>
      </c>
      <c r="AG78" t="s">
        <v>143</v>
      </c>
    </row>
    <row r="79" spans="1:60" x14ac:dyDescent="0.2">
      <c r="A79" s="149"/>
      <c r="B79" s="150" t="s">
        <v>31</v>
      </c>
      <c r="C79" s="186"/>
      <c r="D79" s="151"/>
      <c r="E79" s="152"/>
      <c r="F79" s="152"/>
      <c r="G79" s="168">
        <f>G8+G12+G14+G19+G32+G47+G70</f>
        <v>0</v>
      </c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AE79">
        <f>SUMIF(L7:L77,AE78,G7:G77)</f>
        <v>0</v>
      </c>
      <c r="AF79">
        <f>SUMIF(L7:L77,AF78,G7:G77)</f>
        <v>0</v>
      </c>
      <c r="AG79" t="s">
        <v>293</v>
      </c>
    </row>
    <row r="80" spans="1:60" x14ac:dyDescent="0.2">
      <c r="A80" s="3"/>
      <c r="B80" s="4"/>
      <c r="C80" s="185"/>
      <c r="D80" s="6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33" x14ac:dyDescent="0.2">
      <c r="A81" s="3"/>
      <c r="B81" s="4"/>
      <c r="C81" s="185"/>
      <c r="D81" s="6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33" x14ac:dyDescent="0.2">
      <c r="A82" s="262" t="s">
        <v>294</v>
      </c>
      <c r="B82" s="262"/>
      <c r="C82" s="263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33" x14ac:dyDescent="0.2">
      <c r="A83" s="243"/>
      <c r="B83" s="244"/>
      <c r="C83" s="245"/>
      <c r="D83" s="244"/>
      <c r="E83" s="244"/>
      <c r="F83" s="244"/>
      <c r="G83" s="246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AG83" t="s">
        <v>295</v>
      </c>
    </row>
    <row r="84" spans="1:33" x14ac:dyDescent="0.2">
      <c r="A84" s="247"/>
      <c r="B84" s="248"/>
      <c r="C84" s="249"/>
      <c r="D84" s="248"/>
      <c r="E84" s="248"/>
      <c r="F84" s="248"/>
      <c r="G84" s="250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33" x14ac:dyDescent="0.2">
      <c r="A85" s="247"/>
      <c r="B85" s="248"/>
      <c r="C85" s="249"/>
      <c r="D85" s="248"/>
      <c r="E85" s="248"/>
      <c r="F85" s="248"/>
      <c r="G85" s="250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33" x14ac:dyDescent="0.2">
      <c r="A86" s="247"/>
      <c r="B86" s="248"/>
      <c r="C86" s="249"/>
      <c r="D86" s="248"/>
      <c r="E86" s="248"/>
      <c r="F86" s="248"/>
      <c r="G86" s="250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33" x14ac:dyDescent="0.2">
      <c r="A87" s="251"/>
      <c r="B87" s="252"/>
      <c r="C87" s="253"/>
      <c r="D87" s="252"/>
      <c r="E87" s="252"/>
      <c r="F87" s="252"/>
      <c r="G87" s="254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33" x14ac:dyDescent="0.2">
      <c r="A88" s="3"/>
      <c r="B88" s="4"/>
      <c r="C88" s="185"/>
      <c r="D88" s="6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33" x14ac:dyDescent="0.2">
      <c r="C89" s="187"/>
      <c r="D89" s="10"/>
      <c r="AG89" t="s">
        <v>296</v>
      </c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83:G87"/>
    <mergeCell ref="A1:G1"/>
    <mergeCell ref="C2:G2"/>
    <mergeCell ref="C3:G3"/>
    <mergeCell ref="C4:G4"/>
    <mergeCell ref="A82:C8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CCFA2-3F09-40AF-9F36-93E16B55EB3A}">
  <sheetPr>
    <outlinePr summaryBelow="0"/>
  </sheetPr>
  <dimension ref="A1:BH5000"/>
  <sheetViews>
    <sheetView workbookViewId="0">
      <pane ySplit="7" topLeftCell="A8" activePane="bottomLeft" state="frozen"/>
      <selection activeCell="E2" sqref="E2:J2"/>
      <selection pane="bottomLeft" activeCell="AQ15" sqref="AQ15"/>
    </sheetView>
  </sheetViews>
  <sheetFormatPr defaultRowHeight="12.75" outlineLevelRow="1" x14ac:dyDescent="0.2"/>
  <cols>
    <col min="1" max="1" width="3.42578125" customWidth="1"/>
    <col min="2" max="2" width="12.7109375" style="120" customWidth="1"/>
    <col min="3" max="3" width="38.28515625" style="120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5" t="s">
        <v>655</v>
      </c>
      <c r="B1" s="255"/>
      <c r="C1" s="255"/>
      <c r="D1" s="255"/>
      <c r="E1" s="255"/>
      <c r="F1" s="255"/>
      <c r="G1" s="255"/>
      <c r="AG1" t="s">
        <v>131</v>
      </c>
    </row>
    <row r="2" spans="1:60" ht="25.15" customHeight="1" x14ac:dyDescent="0.2">
      <c r="A2" s="50" t="s">
        <v>8</v>
      </c>
      <c r="B2" s="49" t="s">
        <v>41</v>
      </c>
      <c r="C2" s="256" t="s">
        <v>42</v>
      </c>
      <c r="D2" s="257"/>
      <c r="E2" s="257"/>
      <c r="F2" s="257"/>
      <c r="G2" s="258"/>
      <c r="AG2" t="s">
        <v>132</v>
      </c>
    </row>
    <row r="3" spans="1:60" ht="25.15" customHeight="1" x14ac:dyDescent="0.2">
      <c r="A3" s="50" t="s">
        <v>9</v>
      </c>
      <c r="B3" s="49" t="s">
        <v>44</v>
      </c>
      <c r="C3" s="256" t="s">
        <v>654</v>
      </c>
      <c r="D3" s="257"/>
      <c r="E3" s="257"/>
      <c r="F3" s="257"/>
      <c r="G3" s="258"/>
      <c r="AC3" s="120" t="s">
        <v>132</v>
      </c>
      <c r="AG3" t="s">
        <v>133</v>
      </c>
    </row>
    <row r="4" spans="1:60" ht="25.15" customHeight="1" x14ac:dyDescent="0.2">
      <c r="A4" s="139" t="s">
        <v>10</v>
      </c>
      <c r="B4" s="140" t="s">
        <v>51</v>
      </c>
      <c r="C4" s="259" t="s">
        <v>52</v>
      </c>
      <c r="D4" s="260"/>
      <c r="E4" s="260"/>
      <c r="F4" s="260"/>
      <c r="G4" s="261"/>
      <c r="AG4" t="s">
        <v>134</v>
      </c>
    </row>
    <row r="5" spans="1:60" x14ac:dyDescent="0.2">
      <c r="D5" s="10"/>
    </row>
    <row r="6" spans="1:60" ht="38.25" x14ac:dyDescent="0.2">
      <c r="A6" s="142" t="s">
        <v>135</v>
      </c>
      <c r="B6" s="144" t="s">
        <v>136</v>
      </c>
      <c r="C6" s="144" t="s">
        <v>137</v>
      </c>
      <c r="D6" s="143" t="s">
        <v>138</v>
      </c>
      <c r="E6" s="142" t="s">
        <v>139</v>
      </c>
      <c r="F6" s="141" t="s">
        <v>140</v>
      </c>
      <c r="G6" s="142" t="s">
        <v>31</v>
      </c>
      <c r="H6" s="145" t="s">
        <v>32</v>
      </c>
      <c r="I6" s="145" t="s">
        <v>141</v>
      </c>
      <c r="J6" s="145" t="s">
        <v>33</v>
      </c>
      <c r="K6" s="145" t="s">
        <v>142</v>
      </c>
      <c r="L6" s="145" t="s">
        <v>143</v>
      </c>
      <c r="M6" s="145" t="s">
        <v>144</v>
      </c>
      <c r="N6" s="145" t="s">
        <v>145</v>
      </c>
      <c r="O6" s="145" t="s">
        <v>146</v>
      </c>
      <c r="P6" s="145" t="s">
        <v>147</v>
      </c>
      <c r="Q6" s="145" t="s">
        <v>148</v>
      </c>
      <c r="R6" s="145" t="s">
        <v>149</v>
      </c>
      <c r="S6" s="145" t="s">
        <v>150</v>
      </c>
      <c r="T6" s="145" t="s">
        <v>151</v>
      </c>
      <c r="U6" s="145" t="s">
        <v>152</v>
      </c>
      <c r="V6" s="145" t="s">
        <v>153</v>
      </c>
      <c r="W6" s="145" t="s">
        <v>154</v>
      </c>
      <c r="X6" s="145" t="s">
        <v>155</v>
      </c>
      <c r="Y6" s="145" t="s">
        <v>156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2" t="s">
        <v>157</v>
      </c>
      <c r="B8" s="163" t="s">
        <v>98</v>
      </c>
      <c r="C8" s="181" t="s">
        <v>99</v>
      </c>
      <c r="D8" s="164"/>
      <c r="E8" s="165"/>
      <c r="F8" s="166"/>
      <c r="G8" s="167"/>
      <c r="H8" s="161"/>
      <c r="I8" s="161">
        <f>SUM(I9:I13)</f>
        <v>2794.31</v>
      </c>
      <c r="J8" s="161"/>
      <c r="K8" s="161">
        <f>SUM(K9:K13)</f>
        <v>10192.31</v>
      </c>
      <c r="L8" s="161"/>
      <c r="M8" s="161">
        <f>SUM(M9:M13)</f>
        <v>0</v>
      </c>
      <c r="N8" s="160"/>
      <c r="O8" s="160">
        <f>SUM(O9:O13)</f>
        <v>0.09</v>
      </c>
      <c r="P8" s="160"/>
      <c r="Q8" s="160">
        <f>SUM(Q9:Q13)</f>
        <v>0.14000000000000001</v>
      </c>
      <c r="R8" s="161"/>
      <c r="S8" s="161"/>
      <c r="T8" s="161"/>
      <c r="U8" s="161"/>
      <c r="V8" s="161">
        <f>SUM(V9:V13)</f>
        <v>17.89</v>
      </c>
      <c r="W8" s="161"/>
      <c r="X8" s="161"/>
      <c r="Y8" s="161"/>
      <c r="AG8" t="s">
        <v>158</v>
      </c>
    </row>
    <row r="9" spans="1:60" outlineLevel="1" x14ac:dyDescent="0.2">
      <c r="A9" s="175">
        <v>1</v>
      </c>
      <c r="B9" s="176" t="s">
        <v>620</v>
      </c>
      <c r="C9" s="184" t="s">
        <v>621</v>
      </c>
      <c r="D9" s="177" t="s">
        <v>178</v>
      </c>
      <c r="E9" s="178">
        <v>1</v>
      </c>
      <c r="F9" s="179"/>
      <c r="G9" s="180"/>
      <c r="H9" s="157">
        <v>11.55</v>
      </c>
      <c r="I9" s="156">
        <f>ROUND(E9*H9,2)</f>
        <v>11.55</v>
      </c>
      <c r="J9" s="157">
        <v>2058.4499999999998</v>
      </c>
      <c r="K9" s="156">
        <f>ROUND(E9*J9,2)</f>
        <v>2058.4499999999998</v>
      </c>
      <c r="L9" s="156">
        <v>21</v>
      </c>
      <c r="M9" s="156">
        <f>G9*(1+L9/100)</f>
        <v>0</v>
      </c>
      <c r="N9" s="155">
        <v>1E-4</v>
      </c>
      <c r="O9" s="155">
        <f>ROUND(E9*N9,2)</f>
        <v>0</v>
      </c>
      <c r="P9" s="155">
        <v>0.14000000000000001</v>
      </c>
      <c r="Q9" s="155">
        <f>ROUND(E9*P9,2)</f>
        <v>0.14000000000000001</v>
      </c>
      <c r="R9" s="156"/>
      <c r="S9" s="156" t="s">
        <v>162</v>
      </c>
      <c r="T9" s="156" t="s">
        <v>163</v>
      </c>
      <c r="U9" s="156">
        <v>3.78</v>
      </c>
      <c r="V9" s="156">
        <f>ROUND(E9*U9,2)</f>
        <v>3.78</v>
      </c>
      <c r="W9" s="156"/>
      <c r="X9" s="156" t="s">
        <v>164</v>
      </c>
      <c r="Y9" s="156" t="s">
        <v>165</v>
      </c>
      <c r="Z9" s="146"/>
      <c r="AA9" s="146"/>
      <c r="AB9" s="146"/>
      <c r="AC9" s="146"/>
      <c r="AD9" s="146"/>
      <c r="AE9" s="146"/>
      <c r="AF9" s="146"/>
      <c r="AG9" s="146" t="s">
        <v>166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75">
        <v>2</v>
      </c>
      <c r="B10" s="176" t="s">
        <v>622</v>
      </c>
      <c r="C10" s="184" t="s">
        <v>623</v>
      </c>
      <c r="D10" s="177" t="s">
        <v>226</v>
      </c>
      <c r="E10" s="178">
        <v>1</v>
      </c>
      <c r="F10" s="179"/>
      <c r="G10" s="180"/>
      <c r="H10" s="157">
        <v>282.76</v>
      </c>
      <c r="I10" s="156">
        <f>ROUND(E10*H10,2)</f>
        <v>282.76</v>
      </c>
      <c r="J10" s="157">
        <v>5337.24</v>
      </c>
      <c r="K10" s="156">
        <f>ROUND(E10*J10,2)</f>
        <v>5337.24</v>
      </c>
      <c r="L10" s="156">
        <v>21</v>
      </c>
      <c r="M10" s="156">
        <f>G10*(1+L10/100)</f>
        <v>0</v>
      </c>
      <c r="N10" s="155">
        <v>7.3999999999999999E-4</v>
      </c>
      <c r="O10" s="155">
        <f>ROUND(E10*N10,2)</f>
        <v>0</v>
      </c>
      <c r="P10" s="155">
        <v>0</v>
      </c>
      <c r="Q10" s="155">
        <f>ROUND(E10*P10,2)</f>
        <v>0</v>
      </c>
      <c r="R10" s="156"/>
      <c r="S10" s="156" t="s">
        <v>162</v>
      </c>
      <c r="T10" s="156" t="s">
        <v>163</v>
      </c>
      <c r="U10" s="156">
        <v>9.1110000000000007</v>
      </c>
      <c r="V10" s="156">
        <f>ROUND(E10*U10,2)</f>
        <v>9.11</v>
      </c>
      <c r="W10" s="156"/>
      <c r="X10" s="156" t="s">
        <v>164</v>
      </c>
      <c r="Y10" s="156" t="s">
        <v>165</v>
      </c>
      <c r="Z10" s="146"/>
      <c r="AA10" s="146"/>
      <c r="AB10" s="146"/>
      <c r="AC10" s="146"/>
      <c r="AD10" s="146"/>
      <c r="AE10" s="146"/>
      <c r="AF10" s="146"/>
      <c r="AG10" s="146" t="s">
        <v>166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75">
        <v>3</v>
      </c>
      <c r="B11" s="176" t="s">
        <v>624</v>
      </c>
      <c r="C11" s="184" t="s">
        <v>625</v>
      </c>
      <c r="D11" s="177" t="s">
        <v>209</v>
      </c>
      <c r="E11" s="178">
        <v>5</v>
      </c>
      <c r="F11" s="179"/>
      <c r="G11" s="180"/>
      <c r="H11" s="157">
        <v>0</v>
      </c>
      <c r="I11" s="156">
        <f>ROUND(E11*H11,2)</f>
        <v>0</v>
      </c>
      <c r="J11" s="157">
        <v>438</v>
      </c>
      <c r="K11" s="156">
        <f>ROUND(E11*J11,2)</f>
        <v>2190</v>
      </c>
      <c r="L11" s="156">
        <v>21</v>
      </c>
      <c r="M11" s="156">
        <f>G11*(1+L11/100)</f>
        <v>0</v>
      </c>
      <c r="N11" s="155">
        <v>0</v>
      </c>
      <c r="O11" s="155">
        <f>ROUND(E11*N11,2)</f>
        <v>0</v>
      </c>
      <c r="P11" s="155">
        <v>0</v>
      </c>
      <c r="Q11" s="155">
        <f>ROUND(E11*P11,2)</f>
        <v>0</v>
      </c>
      <c r="R11" s="156" t="s">
        <v>210</v>
      </c>
      <c r="S11" s="156" t="s">
        <v>162</v>
      </c>
      <c r="T11" s="156" t="s">
        <v>163</v>
      </c>
      <c r="U11" s="156">
        <v>1</v>
      </c>
      <c r="V11" s="156">
        <f>ROUND(E11*U11,2)</f>
        <v>5</v>
      </c>
      <c r="W11" s="156"/>
      <c r="X11" s="156" t="s">
        <v>211</v>
      </c>
      <c r="Y11" s="156" t="s">
        <v>165</v>
      </c>
      <c r="Z11" s="146"/>
      <c r="AA11" s="146"/>
      <c r="AB11" s="146"/>
      <c r="AC11" s="146"/>
      <c r="AD11" s="146"/>
      <c r="AE11" s="146"/>
      <c r="AF11" s="146"/>
      <c r="AG11" s="146" t="s">
        <v>212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75">
        <v>4</v>
      </c>
      <c r="B12" s="176" t="s">
        <v>626</v>
      </c>
      <c r="C12" s="184" t="s">
        <v>627</v>
      </c>
      <c r="D12" s="177" t="s">
        <v>178</v>
      </c>
      <c r="E12" s="178">
        <v>1</v>
      </c>
      <c r="F12" s="179"/>
      <c r="G12" s="180"/>
      <c r="H12" s="157">
        <v>2500</v>
      </c>
      <c r="I12" s="156">
        <f>ROUND(E12*H12,2)</f>
        <v>2500</v>
      </c>
      <c r="J12" s="157">
        <v>0</v>
      </c>
      <c r="K12" s="156">
        <f>ROUND(E12*J12,2)</f>
        <v>0</v>
      </c>
      <c r="L12" s="156">
        <v>21</v>
      </c>
      <c r="M12" s="156">
        <f>G12*(1+L12/100)</f>
        <v>0</v>
      </c>
      <c r="N12" s="155">
        <v>8.5000000000000006E-2</v>
      </c>
      <c r="O12" s="155">
        <f>ROUND(E12*N12,2)</f>
        <v>0.09</v>
      </c>
      <c r="P12" s="155">
        <v>0</v>
      </c>
      <c r="Q12" s="155">
        <f>ROUND(E12*P12,2)</f>
        <v>0</v>
      </c>
      <c r="R12" s="156" t="s">
        <v>253</v>
      </c>
      <c r="S12" s="156" t="s">
        <v>162</v>
      </c>
      <c r="T12" s="156" t="s">
        <v>196</v>
      </c>
      <c r="U12" s="156">
        <v>0</v>
      </c>
      <c r="V12" s="156">
        <f>ROUND(E12*U12,2)</f>
        <v>0</v>
      </c>
      <c r="W12" s="156"/>
      <c r="X12" s="156" t="s">
        <v>254</v>
      </c>
      <c r="Y12" s="156" t="s">
        <v>165</v>
      </c>
      <c r="Z12" s="146"/>
      <c r="AA12" s="146"/>
      <c r="AB12" s="146"/>
      <c r="AC12" s="146"/>
      <c r="AD12" s="146"/>
      <c r="AE12" s="146"/>
      <c r="AF12" s="146"/>
      <c r="AG12" s="146" t="s">
        <v>255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75">
        <v>5</v>
      </c>
      <c r="B13" s="176" t="s">
        <v>628</v>
      </c>
      <c r="C13" s="184" t="s">
        <v>629</v>
      </c>
      <c r="D13" s="177" t="s">
        <v>0</v>
      </c>
      <c r="E13" s="178">
        <v>123.8</v>
      </c>
      <c r="F13" s="179"/>
      <c r="G13" s="180"/>
      <c r="H13" s="157">
        <v>0</v>
      </c>
      <c r="I13" s="156">
        <f>ROUND(E13*H13,2)</f>
        <v>0</v>
      </c>
      <c r="J13" s="157">
        <v>4.9000000000000004</v>
      </c>
      <c r="K13" s="156">
        <f>ROUND(E13*J13,2)</f>
        <v>606.62</v>
      </c>
      <c r="L13" s="156">
        <v>21</v>
      </c>
      <c r="M13" s="156">
        <f>G13*(1+L13/100)</f>
        <v>0</v>
      </c>
      <c r="N13" s="155">
        <v>0</v>
      </c>
      <c r="O13" s="155">
        <f>ROUND(E13*N13,2)</f>
        <v>0</v>
      </c>
      <c r="P13" s="155">
        <v>0</v>
      </c>
      <c r="Q13" s="155">
        <f>ROUND(E13*P13,2)</f>
        <v>0</v>
      </c>
      <c r="R13" s="156"/>
      <c r="S13" s="156" t="s">
        <v>162</v>
      </c>
      <c r="T13" s="156" t="s">
        <v>163</v>
      </c>
      <c r="U13" s="156">
        <v>0</v>
      </c>
      <c r="V13" s="156">
        <f>ROUND(E13*U13,2)</f>
        <v>0</v>
      </c>
      <c r="W13" s="156"/>
      <c r="X13" s="156" t="s">
        <v>220</v>
      </c>
      <c r="Y13" s="156" t="s">
        <v>165</v>
      </c>
      <c r="Z13" s="146"/>
      <c r="AA13" s="146"/>
      <c r="AB13" s="146"/>
      <c r="AC13" s="146"/>
      <c r="AD13" s="146"/>
      <c r="AE13" s="146"/>
      <c r="AF13" s="146"/>
      <c r="AG13" s="146" t="s">
        <v>221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x14ac:dyDescent="0.2">
      <c r="A14" s="162" t="s">
        <v>157</v>
      </c>
      <c r="B14" s="163" t="s">
        <v>100</v>
      </c>
      <c r="C14" s="181" t="s">
        <v>101</v>
      </c>
      <c r="D14" s="164"/>
      <c r="E14" s="165"/>
      <c r="F14" s="166"/>
      <c r="G14" s="167"/>
      <c r="H14" s="161"/>
      <c r="I14" s="161">
        <f>SUM(I15:I17)</f>
        <v>7261.9000000000005</v>
      </c>
      <c r="J14" s="161"/>
      <c r="K14" s="161">
        <f>SUM(K15:K17)</f>
        <v>4197.7</v>
      </c>
      <c r="L14" s="161"/>
      <c r="M14" s="161">
        <f>SUM(M15:M17)</f>
        <v>0</v>
      </c>
      <c r="N14" s="160"/>
      <c r="O14" s="160">
        <f>SUM(O15:O17)</f>
        <v>0.02</v>
      </c>
      <c r="P14" s="160"/>
      <c r="Q14" s="160">
        <f>SUM(Q15:Q17)</f>
        <v>0</v>
      </c>
      <c r="R14" s="161"/>
      <c r="S14" s="161"/>
      <c r="T14" s="161"/>
      <c r="U14" s="161"/>
      <c r="V14" s="161">
        <f>SUM(V15:V17)</f>
        <v>7.2</v>
      </c>
      <c r="W14" s="161"/>
      <c r="X14" s="161"/>
      <c r="Y14" s="161"/>
      <c r="AG14" t="s">
        <v>158</v>
      </c>
    </row>
    <row r="15" spans="1:60" outlineLevel="1" x14ac:dyDescent="0.2">
      <c r="A15" s="175">
        <v>6</v>
      </c>
      <c r="B15" s="176" t="s">
        <v>630</v>
      </c>
      <c r="C15" s="184" t="s">
        <v>631</v>
      </c>
      <c r="D15" s="177" t="s">
        <v>181</v>
      </c>
      <c r="E15" s="178">
        <v>12</v>
      </c>
      <c r="F15" s="179"/>
      <c r="G15" s="180"/>
      <c r="H15" s="157">
        <v>263.48</v>
      </c>
      <c r="I15" s="156">
        <f>ROUND(E15*H15,2)</f>
        <v>3161.76</v>
      </c>
      <c r="J15" s="157">
        <v>173.02</v>
      </c>
      <c r="K15" s="156">
        <f>ROUND(E15*J15,2)</f>
        <v>2076.2399999999998</v>
      </c>
      <c r="L15" s="156">
        <v>21</v>
      </c>
      <c r="M15" s="156">
        <f>G15*(1+L15/100)</f>
        <v>0</v>
      </c>
      <c r="N15" s="155">
        <v>7.6000000000000004E-4</v>
      </c>
      <c r="O15" s="155">
        <f>ROUND(E15*N15,2)</f>
        <v>0.01</v>
      </c>
      <c r="P15" s="155">
        <v>0</v>
      </c>
      <c r="Q15" s="155">
        <f>ROUND(E15*P15,2)</f>
        <v>0</v>
      </c>
      <c r="R15" s="156"/>
      <c r="S15" s="156" t="s">
        <v>162</v>
      </c>
      <c r="T15" s="156" t="s">
        <v>163</v>
      </c>
      <c r="U15" s="156">
        <v>0.29737999999999998</v>
      </c>
      <c r="V15" s="156">
        <f>ROUND(E15*U15,2)</f>
        <v>3.57</v>
      </c>
      <c r="W15" s="156"/>
      <c r="X15" s="156" t="s">
        <v>164</v>
      </c>
      <c r="Y15" s="156" t="s">
        <v>165</v>
      </c>
      <c r="Z15" s="146"/>
      <c r="AA15" s="146"/>
      <c r="AB15" s="146"/>
      <c r="AC15" s="146"/>
      <c r="AD15" s="146"/>
      <c r="AE15" s="146"/>
      <c r="AF15" s="146"/>
      <c r="AG15" s="146" t="s">
        <v>166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75">
        <v>7</v>
      </c>
      <c r="B16" s="176" t="s">
        <v>632</v>
      </c>
      <c r="C16" s="184" t="s">
        <v>633</v>
      </c>
      <c r="D16" s="177" t="s">
        <v>181</v>
      </c>
      <c r="E16" s="178">
        <v>10</v>
      </c>
      <c r="F16" s="179"/>
      <c r="G16" s="180"/>
      <c r="H16" s="157">
        <v>409.2</v>
      </c>
      <c r="I16" s="156">
        <f>ROUND(E16*H16,2)</f>
        <v>4092</v>
      </c>
      <c r="J16" s="157">
        <v>184.8</v>
      </c>
      <c r="K16" s="156">
        <f>ROUND(E16*J16,2)</f>
        <v>1848</v>
      </c>
      <c r="L16" s="156">
        <v>21</v>
      </c>
      <c r="M16" s="156">
        <f>G16*(1+L16/100)</f>
        <v>0</v>
      </c>
      <c r="N16" s="155">
        <v>1.01E-3</v>
      </c>
      <c r="O16" s="155">
        <f>ROUND(E16*N16,2)</f>
        <v>0.01</v>
      </c>
      <c r="P16" s="155">
        <v>0</v>
      </c>
      <c r="Q16" s="155">
        <f>ROUND(E16*P16,2)</f>
        <v>0</v>
      </c>
      <c r="R16" s="156"/>
      <c r="S16" s="156" t="s">
        <v>162</v>
      </c>
      <c r="T16" s="156" t="s">
        <v>163</v>
      </c>
      <c r="U16" s="156">
        <v>0.31738</v>
      </c>
      <c r="V16" s="156">
        <f>ROUND(E16*U16,2)</f>
        <v>3.17</v>
      </c>
      <c r="W16" s="156"/>
      <c r="X16" s="156" t="s">
        <v>164</v>
      </c>
      <c r="Y16" s="156" t="s">
        <v>165</v>
      </c>
      <c r="Z16" s="146"/>
      <c r="AA16" s="146"/>
      <c r="AB16" s="146"/>
      <c r="AC16" s="146"/>
      <c r="AD16" s="146"/>
      <c r="AE16" s="146"/>
      <c r="AF16" s="146"/>
      <c r="AG16" s="146" t="s">
        <v>166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">
      <c r="A17" s="175">
        <v>8</v>
      </c>
      <c r="B17" s="176" t="s">
        <v>634</v>
      </c>
      <c r="C17" s="184" t="s">
        <v>635</v>
      </c>
      <c r="D17" s="177" t="s">
        <v>181</v>
      </c>
      <c r="E17" s="178">
        <v>22</v>
      </c>
      <c r="F17" s="179"/>
      <c r="G17" s="180"/>
      <c r="H17" s="157">
        <v>0.37</v>
      </c>
      <c r="I17" s="156">
        <f>ROUND(E17*H17,2)</f>
        <v>8.14</v>
      </c>
      <c r="J17" s="157">
        <v>12.43</v>
      </c>
      <c r="K17" s="156">
        <f>ROUND(E17*J17,2)</f>
        <v>273.45999999999998</v>
      </c>
      <c r="L17" s="156">
        <v>21</v>
      </c>
      <c r="M17" s="156">
        <f>G17*(1+L17/100)</f>
        <v>0</v>
      </c>
      <c r="N17" s="155">
        <v>0</v>
      </c>
      <c r="O17" s="155">
        <f>ROUND(E17*N17,2)</f>
        <v>0</v>
      </c>
      <c r="P17" s="155">
        <v>0</v>
      </c>
      <c r="Q17" s="155">
        <f>ROUND(E17*P17,2)</f>
        <v>0</v>
      </c>
      <c r="R17" s="156"/>
      <c r="S17" s="156" t="s">
        <v>162</v>
      </c>
      <c r="T17" s="156" t="s">
        <v>163</v>
      </c>
      <c r="U17" s="156">
        <v>2.1000000000000001E-2</v>
      </c>
      <c r="V17" s="156">
        <f>ROUND(E17*U17,2)</f>
        <v>0.46</v>
      </c>
      <c r="W17" s="156"/>
      <c r="X17" s="156" t="s">
        <v>164</v>
      </c>
      <c r="Y17" s="156" t="s">
        <v>165</v>
      </c>
      <c r="Z17" s="146"/>
      <c r="AA17" s="146"/>
      <c r="AB17" s="146"/>
      <c r="AC17" s="146"/>
      <c r="AD17" s="146"/>
      <c r="AE17" s="146"/>
      <c r="AF17" s="146"/>
      <c r="AG17" s="146" t="s">
        <v>166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x14ac:dyDescent="0.2">
      <c r="A18" s="162" t="s">
        <v>157</v>
      </c>
      <c r="B18" s="163" t="s">
        <v>102</v>
      </c>
      <c r="C18" s="181" t="s">
        <v>103</v>
      </c>
      <c r="D18" s="164"/>
      <c r="E18" s="165"/>
      <c r="F18" s="166"/>
      <c r="G18" s="167"/>
      <c r="H18" s="161"/>
      <c r="I18" s="161">
        <f>SUM(I19:I23)</f>
        <v>3461.23</v>
      </c>
      <c r="J18" s="161"/>
      <c r="K18" s="161">
        <f>SUM(K19:K23)</f>
        <v>616.77</v>
      </c>
      <c r="L18" s="161"/>
      <c r="M18" s="161">
        <f>SUM(M19:M23)</f>
        <v>0</v>
      </c>
      <c r="N18" s="160"/>
      <c r="O18" s="160">
        <f>SUM(O19:O23)</f>
        <v>0</v>
      </c>
      <c r="P18" s="160"/>
      <c r="Q18" s="160">
        <f>SUM(Q19:Q23)</f>
        <v>0</v>
      </c>
      <c r="R18" s="161"/>
      <c r="S18" s="161"/>
      <c r="T18" s="161"/>
      <c r="U18" s="161"/>
      <c r="V18" s="161">
        <f>SUM(V19:V23)</f>
        <v>1.1400000000000001</v>
      </c>
      <c r="W18" s="161"/>
      <c r="X18" s="161"/>
      <c r="Y18" s="161"/>
      <c r="AG18" t="s">
        <v>158</v>
      </c>
    </row>
    <row r="19" spans="1:60" outlineLevel="1" x14ac:dyDescent="0.2">
      <c r="A19" s="175">
        <v>9</v>
      </c>
      <c r="B19" s="176" t="s">
        <v>636</v>
      </c>
      <c r="C19" s="184" t="s">
        <v>637</v>
      </c>
      <c r="D19" s="177" t="s">
        <v>178</v>
      </c>
      <c r="E19" s="178">
        <v>1</v>
      </c>
      <c r="F19" s="179"/>
      <c r="G19" s="180"/>
      <c r="H19" s="157">
        <v>610.42999999999995</v>
      </c>
      <c r="I19" s="156">
        <f>ROUND(E19*H19,2)</f>
        <v>610.42999999999995</v>
      </c>
      <c r="J19" s="157">
        <v>123.57</v>
      </c>
      <c r="K19" s="156">
        <f>ROUND(E19*J19,2)</f>
        <v>123.57</v>
      </c>
      <c r="L19" s="156">
        <v>21</v>
      </c>
      <c r="M19" s="156">
        <f>G19*(1+L19/100)</f>
        <v>0</v>
      </c>
      <c r="N19" s="155">
        <v>0</v>
      </c>
      <c r="O19" s="155">
        <f>ROUND(E19*N19,2)</f>
        <v>0</v>
      </c>
      <c r="P19" s="155">
        <v>0</v>
      </c>
      <c r="Q19" s="155">
        <f>ROUND(E19*P19,2)</f>
        <v>0</v>
      </c>
      <c r="R19" s="156"/>
      <c r="S19" s="156" t="s">
        <v>162</v>
      </c>
      <c r="T19" s="156" t="s">
        <v>163</v>
      </c>
      <c r="U19" s="156">
        <v>0.22700000000000001</v>
      </c>
      <c r="V19" s="156">
        <f>ROUND(E19*U19,2)</f>
        <v>0.23</v>
      </c>
      <c r="W19" s="156"/>
      <c r="X19" s="156" t="s">
        <v>164</v>
      </c>
      <c r="Y19" s="156" t="s">
        <v>165</v>
      </c>
      <c r="Z19" s="146"/>
      <c r="AA19" s="146"/>
      <c r="AB19" s="146"/>
      <c r="AC19" s="146"/>
      <c r="AD19" s="146"/>
      <c r="AE19" s="146"/>
      <c r="AF19" s="146"/>
      <c r="AG19" s="146" t="s">
        <v>166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75">
        <v>10</v>
      </c>
      <c r="B20" s="176" t="s">
        <v>638</v>
      </c>
      <c r="C20" s="184" t="s">
        <v>639</v>
      </c>
      <c r="D20" s="177" t="s">
        <v>178</v>
      </c>
      <c r="E20" s="178">
        <v>2</v>
      </c>
      <c r="F20" s="179"/>
      <c r="G20" s="180"/>
      <c r="H20" s="157">
        <v>518.73</v>
      </c>
      <c r="I20" s="156">
        <f>ROUND(E20*H20,2)</f>
        <v>1037.46</v>
      </c>
      <c r="J20" s="157">
        <v>95.27</v>
      </c>
      <c r="K20" s="156">
        <f>ROUND(E20*J20,2)</f>
        <v>190.54</v>
      </c>
      <c r="L20" s="156">
        <v>21</v>
      </c>
      <c r="M20" s="156">
        <f>G20*(1+L20/100)</f>
        <v>0</v>
      </c>
      <c r="N20" s="155">
        <v>2.0000000000000001E-4</v>
      </c>
      <c r="O20" s="155">
        <f>ROUND(E20*N20,2)</f>
        <v>0</v>
      </c>
      <c r="P20" s="155">
        <v>0</v>
      </c>
      <c r="Q20" s="155">
        <f>ROUND(E20*P20,2)</f>
        <v>0</v>
      </c>
      <c r="R20" s="156"/>
      <c r="S20" s="156" t="s">
        <v>162</v>
      </c>
      <c r="T20" s="156" t="s">
        <v>163</v>
      </c>
      <c r="U20" s="156">
        <v>0.17499999999999999</v>
      </c>
      <c r="V20" s="156">
        <f>ROUND(E20*U20,2)</f>
        <v>0.35</v>
      </c>
      <c r="W20" s="156"/>
      <c r="X20" s="156" t="s">
        <v>164</v>
      </c>
      <c r="Y20" s="156" t="s">
        <v>165</v>
      </c>
      <c r="Z20" s="146"/>
      <c r="AA20" s="146"/>
      <c r="AB20" s="146"/>
      <c r="AC20" s="146"/>
      <c r="AD20" s="146"/>
      <c r="AE20" s="146"/>
      <c r="AF20" s="146"/>
      <c r="AG20" s="146" t="s">
        <v>166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">
      <c r="A21" s="175">
        <v>11</v>
      </c>
      <c r="B21" s="176" t="s">
        <v>640</v>
      </c>
      <c r="C21" s="184" t="s">
        <v>641</v>
      </c>
      <c r="D21" s="177" t="s">
        <v>178</v>
      </c>
      <c r="E21" s="178">
        <v>1</v>
      </c>
      <c r="F21" s="179"/>
      <c r="G21" s="180"/>
      <c r="H21" s="157">
        <v>571.16999999999996</v>
      </c>
      <c r="I21" s="156">
        <f>ROUND(E21*H21,2)</f>
        <v>571.16999999999996</v>
      </c>
      <c r="J21" s="157">
        <v>89.83</v>
      </c>
      <c r="K21" s="156">
        <f>ROUND(E21*J21,2)</f>
        <v>89.83</v>
      </c>
      <c r="L21" s="156">
        <v>21</v>
      </c>
      <c r="M21" s="156">
        <f>G21*(1+L21/100)</f>
        <v>0</v>
      </c>
      <c r="N21" s="155">
        <v>1.6000000000000001E-4</v>
      </c>
      <c r="O21" s="155">
        <f>ROUND(E21*N21,2)</f>
        <v>0</v>
      </c>
      <c r="P21" s="155">
        <v>0</v>
      </c>
      <c r="Q21" s="155">
        <f>ROUND(E21*P21,2)</f>
        <v>0</v>
      </c>
      <c r="R21" s="156"/>
      <c r="S21" s="156" t="s">
        <v>162</v>
      </c>
      <c r="T21" s="156" t="s">
        <v>163</v>
      </c>
      <c r="U21" s="156">
        <v>0.16500000000000001</v>
      </c>
      <c r="V21" s="156">
        <f>ROUND(E21*U21,2)</f>
        <v>0.17</v>
      </c>
      <c r="W21" s="156"/>
      <c r="X21" s="156" t="s">
        <v>164</v>
      </c>
      <c r="Y21" s="156" t="s">
        <v>165</v>
      </c>
      <c r="Z21" s="146"/>
      <c r="AA21" s="146"/>
      <c r="AB21" s="146"/>
      <c r="AC21" s="146"/>
      <c r="AD21" s="146"/>
      <c r="AE21" s="146"/>
      <c r="AF21" s="146"/>
      <c r="AG21" s="146" t="s">
        <v>166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75">
        <v>12</v>
      </c>
      <c r="B22" s="176" t="s">
        <v>642</v>
      </c>
      <c r="C22" s="184" t="s">
        <v>643</v>
      </c>
      <c r="D22" s="177" t="s">
        <v>178</v>
      </c>
      <c r="E22" s="178">
        <v>2</v>
      </c>
      <c r="F22" s="179"/>
      <c r="G22" s="180"/>
      <c r="H22" s="157">
        <v>319.87</v>
      </c>
      <c r="I22" s="156">
        <f>ROUND(E22*H22,2)</f>
        <v>639.74</v>
      </c>
      <c r="J22" s="157">
        <v>44.63</v>
      </c>
      <c r="K22" s="156">
        <f>ROUND(E22*J22,2)</f>
        <v>89.26</v>
      </c>
      <c r="L22" s="156">
        <v>21</v>
      </c>
      <c r="M22" s="156">
        <f>G22*(1+L22/100)</f>
        <v>0</v>
      </c>
      <c r="N22" s="155">
        <v>2.3000000000000001E-4</v>
      </c>
      <c r="O22" s="155">
        <f>ROUND(E22*N22,2)</f>
        <v>0</v>
      </c>
      <c r="P22" s="155">
        <v>0</v>
      </c>
      <c r="Q22" s="155">
        <f>ROUND(E22*P22,2)</f>
        <v>0</v>
      </c>
      <c r="R22" s="156"/>
      <c r="S22" s="156" t="s">
        <v>162</v>
      </c>
      <c r="T22" s="156" t="s">
        <v>163</v>
      </c>
      <c r="U22" s="156">
        <v>8.2000000000000003E-2</v>
      </c>
      <c r="V22" s="156">
        <f>ROUND(E22*U22,2)</f>
        <v>0.16</v>
      </c>
      <c r="W22" s="156"/>
      <c r="X22" s="156" t="s">
        <v>164</v>
      </c>
      <c r="Y22" s="156" t="s">
        <v>165</v>
      </c>
      <c r="Z22" s="146"/>
      <c r="AA22" s="146"/>
      <c r="AB22" s="146"/>
      <c r="AC22" s="146"/>
      <c r="AD22" s="146"/>
      <c r="AE22" s="146"/>
      <c r="AF22" s="146"/>
      <c r="AG22" s="146" t="s">
        <v>166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">
      <c r="A23" s="175">
        <v>13</v>
      </c>
      <c r="B23" s="176" t="s">
        <v>644</v>
      </c>
      <c r="C23" s="184" t="s">
        <v>645</v>
      </c>
      <c r="D23" s="177" t="s">
        <v>178</v>
      </c>
      <c r="E23" s="178">
        <v>1</v>
      </c>
      <c r="F23" s="179"/>
      <c r="G23" s="180"/>
      <c r="H23" s="157">
        <v>602.42999999999995</v>
      </c>
      <c r="I23" s="156">
        <f>ROUND(E23*H23,2)</f>
        <v>602.42999999999995</v>
      </c>
      <c r="J23" s="157">
        <v>123.57</v>
      </c>
      <c r="K23" s="156">
        <f>ROUND(E23*J23,2)</f>
        <v>123.57</v>
      </c>
      <c r="L23" s="156">
        <v>21</v>
      </c>
      <c r="M23" s="156">
        <f>G23*(1+L23/100)</f>
        <v>0</v>
      </c>
      <c r="N23" s="155">
        <v>5.4000000000000001E-4</v>
      </c>
      <c r="O23" s="155">
        <f>ROUND(E23*N23,2)</f>
        <v>0</v>
      </c>
      <c r="P23" s="155">
        <v>0</v>
      </c>
      <c r="Q23" s="155">
        <f>ROUND(E23*P23,2)</f>
        <v>0</v>
      </c>
      <c r="R23" s="156"/>
      <c r="S23" s="156" t="s">
        <v>162</v>
      </c>
      <c r="T23" s="156" t="s">
        <v>163</v>
      </c>
      <c r="U23" s="156">
        <v>0.22700000000000001</v>
      </c>
      <c r="V23" s="156">
        <f>ROUND(E23*U23,2)</f>
        <v>0.23</v>
      </c>
      <c r="W23" s="156"/>
      <c r="X23" s="156" t="s">
        <v>164</v>
      </c>
      <c r="Y23" s="156" t="s">
        <v>165</v>
      </c>
      <c r="Z23" s="146"/>
      <c r="AA23" s="146"/>
      <c r="AB23" s="146"/>
      <c r="AC23" s="146"/>
      <c r="AD23" s="146"/>
      <c r="AE23" s="146"/>
      <c r="AF23" s="146"/>
      <c r="AG23" s="146" t="s">
        <v>166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x14ac:dyDescent="0.2">
      <c r="A24" s="162" t="s">
        <v>157</v>
      </c>
      <c r="B24" s="163" t="s">
        <v>104</v>
      </c>
      <c r="C24" s="181" t="s">
        <v>105</v>
      </c>
      <c r="D24" s="164"/>
      <c r="E24" s="165"/>
      <c r="F24" s="166"/>
      <c r="G24" s="167"/>
      <c r="H24" s="161"/>
      <c r="I24" s="161">
        <f>SUM(I25:I28)</f>
        <v>10676.730000000001</v>
      </c>
      <c r="J24" s="161"/>
      <c r="K24" s="161">
        <f>SUM(K25:K28)</f>
        <v>969.27</v>
      </c>
      <c r="L24" s="161"/>
      <c r="M24" s="161">
        <f>SUM(M25:M28)</f>
        <v>0</v>
      </c>
      <c r="N24" s="160"/>
      <c r="O24" s="160">
        <f>SUM(O25:O28)</f>
        <v>0.01</v>
      </c>
      <c r="P24" s="160"/>
      <c r="Q24" s="160">
        <f>SUM(Q25:Q28)</f>
        <v>0</v>
      </c>
      <c r="R24" s="161"/>
      <c r="S24" s="161"/>
      <c r="T24" s="161"/>
      <c r="U24" s="161"/>
      <c r="V24" s="161">
        <f>SUM(V25:V28)</f>
        <v>2.09</v>
      </c>
      <c r="W24" s="161"/>
      <c r="X24" s="161"/>
      <c r="Y24" s="161"/>
      <c r="AG24" t="s">
        <v>158</v>
      </c>
    </row>
    <row r="25" spans="1:60" outlineLevel="1" x14ac:dyDescent="0.2">
      <c r="A25" s="175">
        <v>14</v>
      </c>
      <c r="B25" s="176" t="s">
        <v>646</v>
      </c>
      <c r="C25" s="184" t="s">
        <v>647</v>
      </c>
      <c r="D25" s="177" t="s">
        <v>178</v>
      </c>
      <c r="E25" s="178">
        <v>1</v>
      </c>
      <c r="F25" s="179"/>
      <c r="G25" s="180"/>
      <c r="H25" s="157">
        <v>8638.5400000000009</v>
      </c>
      <c r="I25" s="156">
        <f>ROUND(E25*H25,2)</f>
        <v>8638.5400000000009</v>
      </c>
      <c r="J25" s="157">
        <v>386.46</v>
      </c>
      <c r="K25" s="156">
        <f>ROUND(E25*J25,2)</f>
        <v>386.46</v>
      </c>
      <c r="L25" s="156">
        <v>21</v>
      </c>
      <c r="M25" s="156">
        <f>G25*(1+L25/100)</f>
        <v>0</v>
      </c>
      <c r="N25" s="155">
        <v>1.086E-2</v>
      </c>
      <c r="O25" s="155">
        <f>ROUND(E25*N25,2)</f>
        <v>0.01</v>
      </c>
      <c r="P25" s="155">
        <v>0</v>
      </c>
      <c r="Q25" s="155">
        <f>ROUND(E25*P25,2)</f>
        <v>0</v>
      </c>
      <c r="R25" s="156"/>
      <c r="S25" s="156" t="s">
        <v>162</v>
      </c>
      <c r="T25" s="156" t="s">
        <v>163</v>
      </c>
      <c r="U25" s="156">
        <v>0.84799999999999998</v>
      </c>
      <c r="V25" s="156">
        <f>ROUND(E25*U25,2)</f>
        <v>0.85</v>
      </c>
      <c r="W25" s="156"/>
      <c r="X25" s="156" t="s">
        <v>164</v>
      </c>
      <c r="Y25" s="156" t="s">
        <v>165</v>
      </c>
      <c r="Z25" s="146"/>
      <c r="AA25" s="146"/>
      <c r="AB25" s="146"/>
      <c r="AC25" s="146"/>
      <c r="AD25" s="146"/>
      <c r="AE25" s="146"/>
      <c r="AF25" s="146"/>
      <c r="AG25" s="146" t="s">
        <v>166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">
      <c r="A26" s="175">
        <v>15</v>
      </c>
      <c r="B26" s="176" t="s">
        <v>648</v>
      </c>
      <c r="C26" s="184" t="s">
        <v>649</v>
      </c>
      <c r="D26" s="177" t="s">
        <v>178</v>
      </c>
      <c r="E26" s="178">
        <v>1</v>
      </c>
      <c r="F26" s="179"/>
      <c r="G26" s="180"/>
      <c r="H26" s="157">
        <v>39.19</v>
      </c>
      <c r="I26" s="156">
        <f>ROUND(E26*H26,2)</f>
        <v>39.19</v>
      </c>
      <c r="J26" s="157">
        <v>396.81</v>
      </c>
      <c r="K26" s="156">
        <f>ROUND(E26*J26,2)</f>
        <v>396.81</v>
      </c>
      <c r="L26" s="156">
        <v>21</v>
      </c>
      <c r="M26" s="156">
        <f>G26*(1+L26/100)</f>
        <v>0</v>
      </c>
      <c r="N26" s="155">
        <v>2.0000000000000002E-5</v>
      </c>
      <c r="O26" s="155">
        <f>ROUND(E26*N26,2)</f>
        <v>0</v>
      </c>
      <c r="P26" s="155">
        <v>0</v>
      </c>
      <c r="Q26" s="155">
        <f>ROUND(E26*P26,2)</f>
        <v>0</v>
      </c>
      <c r="R26" s="156"/>
      <c r="S26" s="156" t="s">
        <v>162</v>
      </c>
      <c r="T26" s="156" t="s">
        <v>163</v>
      </c>
      <c r="U26" s="156">
        <v>0.86799999999999999</v>
      </c>
      <c r="V26" s="156">
        <f>ROUND(E26*U26,2)</f>
        <v>0.87</v>
      </c>
      <c r="W26" s="156"/>
      <c r="X26" s="156" t="s">
        <v>164</v>
      </c>
      <c r="Y26" s="156" t="s">
        <v>165</v>
      </c>
      <c r="Z26" s="146"/>
      <c r="AA26" s="146"/>
      <c r="AB26" s="146"/>
      <c r="AC26" s="146"/>
      <c r="AD26" s="146"/>
      <c r="AE26" s="146"/>
      <c r="AF26" s="146"/>
      <c r="AG26" s="146" t="s">
        <v>166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">
      <c r="A27" s="175">
        <v>16</v>
      </c>
      <c r="B27" s="176" t="s">
        <v>650</v>
      </c>
      <c r="C27" s="184" t="s">
        <v>651</v>
      </c>
      <c r="D27" s="177" t="s">
        <v>161</v>
      </c>
      <c r="E27" s="178">
        <v>12</v>
      </c>
      <c r="F27" s="179"/>
      <c r="G27" s="180"/>
      <c r="H27" s="157">
        <v>0</v>
      </c>
      <c r="I27" s="156">
        <f>ROUND(E27*H27,2)</f>
        <v>0</v>
      </c>
      <c r="J27" s="157">
        <v>15.5</v>
      </c>
      <c r="K27" s="156">
        <f>ROUND(E27*J27,2)</f>
        <v>186</v>
      </c>
      <c r="L27" s="156">
        <v>21</v>
      </c>
      <c r="M27" s="156">
        <f>G27*(1+L27/100)</f>
        <v>0</v>
      </c>
      <c r="N27" s="155">
        <v>0</v>
      </c>
      <c r="O27" s="155">
        <f>ROUND(E27*N27,2)</f>
        <v>0</v>
      </c>
      <c r="P27" s="155">
        <v>0</v>
      </c>
      <c r="Q27" s="155">
        <f>ROUND(E27*P27,2)</f>
        <v>0</v>
      </c>
      <c r="R27" s="156"/>
      <c r="S27" s="156" t="s">
        <v>162</v>
      </c>
      <c r="T27" s="156" t="s">
        <v>163</v>
      </c>
      <c r="U27" s="156">
        <v>3.1E-2</v>
      </c>
      <c r="V27" s="156">
        <f>ROUND(E27*U27,2)</f>
        <v>0.37</v>
      </c>
      <c r="W27" s="156"/>
      <c r="X27" s="156" t="s">
        <v>164</v>
      </c>
      <c r="Y27" s="156" t="s">
        <v>165</v>
      </c>
      <c r="Z27" s="146"/>
      <c r="AA27" s="146"/>
      <c r="AB27" s="146"/>
      <c r="AC27" s="146"/>
      <c r="AD27" s="146"/>
      <c r="AE27" s="146"/>
      <c r="AF27" s="146"/>
      <c r="AG27" s="146" t="s">
        <v>166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ht="22.5" outlineLevel="1" x14ac:dyDescent="0.2">
      <c r="A28" s="169">
        <v>17</v>
      </c>
      <c r="B28" s="170" t="s">
        <v>652</v>
      </c>
      <c r="C28" s="182" t="s">
        <v>653</v>
      </c>
      <c r="D28" s="171" t="s">
        <v>178</v>
      </c>
      <c r="E28" s="172">
        <v>1</v>
      </c>
      <c r="F28" s="173"/>
      <c r="G28" s="174"/>
      <c r="H28" s="157">
        <v>1999</v>
      </c>
      <c r="I28" s="156">
        <f>ROUND(E28*H28,2)</f>
        <v>1999</v>
      </c>
      <c r="J28" s="157">
        <v>0</v>
      </c>
      <c r="K28" s="156">
        <f>ROUND(E28*J28,2)</f>
        <v>0</v>
      </c>
      <c r="L28" s="156">
        <v>21</v>
      </c>
      <c r="M28" s="156">
        <f>G28*(1+L28/100)</f>
        <v>0</v>
      </c>
      <c r="N28" s="155">
        <v>4.1000000000000003E-3</v>
      </c>
      <c r="O28" s="155">
        <f>ROUND(E28*N28,2)</f>
        <v>0</v>
      </c>
      <c r="P28" s="155">
        <v>0</v>
      </c>
      <c r="Q28" s="155">
        <f>ROUND(E28*P28,2)</f>
        <v>0</v>
      </c>
      <c r="R28" s="156" t="s">
        <v>253</v>
      </c>
      <c r="S28" s="156" t="s">
        <v>162</v>
      </c>
      <c r="T28" s="156" t="s">
        <v>163</v>
      </c>
      <c r="U28" s="156">
        <v>0</v>
      </c>
      <c r="V28" s="156">
        <f>ROUND(E28*U28,2)</f>
        <v>0</v>
      </c>
      <c r="W28" s="156"/>
      <c r="X28" s="156" t="s">
        <v>254</v>
      </c>
      <c r="Y28" s="156" t="s">
        <v>165</v>
      </c>
      <c r="Z28" s="146"/>
      <c r="AA28" s="146"/>
      <c r="AB28" s="146"/>
      <c r="AC28" s="146"/>
      <c r="AD28" s="146"/>
      <c r="AE28" s="146"/>
      <c r="AF28" s="146"/>
      <c r="AG28" s="146" t="s">
        <v>255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x14ac:dyDescent="0.2">
      <c r="A29" s="3"/>
      <c r="B29" s="4"/>
      <c r="C29" s="185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E29">
        <v>15</v>
      </c>
      <c r="AF29">
        <v>21</v>
      </c>
      <c r="AG29" t="s">
        <v>143</v>
      </c>
    </row>
    <row r="30" spans="1:60" x14ac:dyDescent="0.2">
      <c r="A30" s="149"/>
      <c r="B30" s="150" t="s">
        <v>31</v>
      </c>
      <c r="C30" s="186"/>
      <c r="D30" s="151"/>
      <c r="E30" s="152"/>
      <c r="F30" s="152"/>
      <c r="G30" s="168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E30">
        <f>SUMIF(L7:L28,AE29,G7:G28)</f>
        <v>0</v>
      </c>
      <c r="AF30">
        <f>SUMIF(L7:L28,AF29,G7:G28)</f>
        <v>0</v>
      </c>
      <c r="AG30" t="s">
        <v>293</v>
      </c>
    </row>
    <row r="31" spans="1:60" x14ac:dyDescent="0.2">
      <c r="A31" s="3"/>
      <c r="B31" s="4"/>
      <c r="C31" s="185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60" x14ac:dyDescent="0.2">
      <c r="A32" s="3"/>
      <c r="B32" s="4"/>
      <c r="C32" s="185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33" x14ac:dyDescent="0.2">
      <c r="A33" s="262" t="s">
        <v>294</v>
      </c>
      <c r="B33" s="262"/>
      <c r="C33" s="263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33" x14ac:dyDescent="0.2">
      <c r="A34" s="243"/>
      <c r="B34" s="244"/>
      <c r="C34" s="245"/>
      <c r="D34" s="244"/>
      <c r="E34" s="244"/>
      <c r="F34" s="244"/>
      <c r="G34" s="246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G34" t="s">
        <v>295</v>
      </c>
    </row>
    <row r="35" spans="1:33" x14ac:dyDescent="0.2">
      <c r="A35" s="247"/>
      <c r="B35" s="248"/>
      <c r="C35" s="249"/>
      <c r="D35" s="248"/>
      <c r="E35" s="248"/>
      <c r="F35" s="248"/>
      <c r="G35" s="250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33" x14ac:dyDescent="0.2">
      <c r="A36" s="247"/>
      <c r="B36" s="248"/>
      <c r="C36" s="249"/>
      <c r="D36" s="248"/>
      <c r="E36" s="248"/>
      <c r="F36" s="248"/>
      <c r="G36" s="250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33" x14ac:dyDescent="0.2">
      <c r="A37" s="247"/>
      <c r="B37" s="248"/>
      <c r="C37" s="249"/>
      <c r="D37" s="248"/>
      <c r="E37" s="248"/>
      <c r="F37" s="248"/>
      <c r="G37" s="250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33" x14ac:dyDescent="0.2">
      <c r="A38" s="251"/>
      <c r="B38" s="252"/>
      <c r="C38" s="253"/>
      <c r="D38" s="252"/>
      <c r="E38" s="252"/>
      <c r="F38" s="252"/>
      <c r="G38" s="254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33" x14ac:dyDescent="0.2">
      <c r="A39" s="3"/>
      <c r="B39" s="4"/>
      <c r="C39" s="185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33" x14ac:dyDescent="0.2">
      <c r="C40" s="187"/>
      <c r="D40" s="10"/>
      <c r="AG40" t="s">
        <v>296</v>
      </c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34:G38"/>
    <mergeCell ref="A1:G1"/>
    <mergeCell ref="C2:G2"/>
    <mergeCell ref="C3:G3"/>
    <mergeCell ref="C4:G4"/>
    <mergeCell ref="A33:C3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54</vt:i4>
      </vt:variant>
    </vt:vector>
  </HeadingPairs>
  <TitlesOfParts>
    <vt:vector size="60" baseType="lpstr">
      <vt:lpstr>Stavba</vt:lpstr>
      <vt:lpstr>VzorPolozky</vt:lpstr>
      <vt:lpstr>02 01 Pol</vt:lpstr>
      <vt:lpstr>02 02 Pol</vt:lpstr>
      <vt:lpstr>02 04 Pol</vt:lpstr>
      <vt:lpstr>02 05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01 Pol'!Názvy_tisku</vt:lpstr>
      <vt:lpstr>'02 02 Pol'!Názvy_tisku</vt:lpstr>
      <vt:lpstr>'02 04 Pol'!Názvy_tisku</vt:lpstr>
      <vt:lpstr>'02 05 Pol'!Názvy_tisku</vt:lpstr>
      <vt:lpstr>oadresa</vt:lpstr>
      <vt:lpstr>Stavba!Objednatel</vt:lpstr>
      <vt:lpstr>Stavba!Objekt</vt:lpstr>
      <vt:lpstr>'02 01 Pol'!Oblast_tisku</vt:lpstr>
      <vt:lpstr>'02 02 Pol'!Oblast_tisku</vt:lpstr>
      <vt:lpstr>'02 04 Pol'!Oblast_tisku</vt:lpstr>
      <vt:lpstr>'02 05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Vejtasa</dc:creator>
  <cp:lastModifiedBy>Sabolová Iveta (MMB_OSM)</cp:lastModifiedBy>
  <cp:lastPrinted>2019-03-19T12:27:02Z</cp:lastPrinted>
  <dcterms:created xsi:type="dcterms:W3CDTF">2009-04-08T07:15:50Z</dcterms:created>
  <dcterms:modified xsi:type="dcterms:W3CDTF">2023-10-10T10:25:03Z</dcterms:modified>
</cp:coreProperties>
</file>